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S:\町補助金\家賃低廉化\R5_9家賃補助要綱制定\"/>
    </mc:Choice>
  </mc:AlternateContent>
  <xr:revisionPtr revIDLastSave="0" documentId="13_ncr:1_{B52A1522-9AC0-45BF-BDFE-2DEAFC48F2BE}" xr6:coauthVersionLast="45" xr6:coauthVersionMax="47" xr10:uidLastSave="{00000000-0000-0000-0000-000000000000}"/>
  <bookViews>
    <workbookView xWindow="-110" yWindow="-110" windowWidth="18010" windowHeight="11020" xr2:uid="{00266D5B-2E4D-47E8-9CB1-F8E8935DC3B2}"/>
  </bookViews>
  <sheets>
    <sheet name="所課証明" sheetId="1" r:id="rId1"/>
    <sheet name="（入力例）" sheetId="3" r:id="rId2"/>
  </sheets>
  <definedNames>
    <definedName name="課名">#REF!</definedName>
    <definedName name="全体">#REF!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6" i="1" l="1"/>
  <c r="E25" i="3" l="1"/>
  <c r="F25" i="3" s="1"/>
  <c r="G25" i="3" s="1"/>
  <c r="G11" i="3" s="1"/>
  <c r="F50" i="3"/>
  <c r="F49" i="3"/>
  <c r="F48" i="3"/>
  <c r="F47" i="3"/>
  <c r="N30" i="3"/>
  <c r="L30" i="3"/>
  <c r="K30" i="3"/>
  <c r="I30" i="3"/>
  <c r="N29" i="3"/>
  <c r="L29" i="3"/>
  <c r="K29" i="3"/>
  <c r="I29" i="3"/>
  <c r="E29" i="3"/>
  <c r="F29" i="3" s="1"/>
  <c r="G29" i="3" s="1"/>
  <c r="G15" i="3" s="1"/>
  <c r="A29" i="3"/>
  <c r="N28" i="3"/>
  <c r="L28" i="3"/>
  <c r="K28" i="3"/>
  <c r="I28" i="3"/>
  <c r="E28" i="3"/>
  <c r="F28" i="3" s="1"/>
  <c r="G28" i="3" s="1"/>
  <c r="G14" i="3" s="1"/>
  <c r="A28" i="3"/>
  <c r="N27" i="3"/>
  <c r="L27" i="3"/>
  <c r="K27" i="3"/>
  <c r="I27" i="3"/>
  <c r="E27" i="3"/>
  <c r="F27" i="3" s="1"/>
  <c r="G27" i="3" s="1"/>
  <c r="G13" i="3" s="1"/>
  <c r="A27" i="3"/>
  <c r="N26" i="3"/>
  <c r="L26" i="3"/>
  <c r="K26" i="3"/>
  <c r="I26" i="3"/>
  <c r="E26" i="3"/>
  <c r="F26" i="3" s="1"/>
  <c r="G26" i="3" s="1"/>
  <c r="G12" i="3" s="1"/>
  <c r="A26" i="3"/>
  <c r="N25" i="3"/>
  <c r="L25" i="3"/>
  <c r="K25" i="3"/>
  <c r="I25" i="3"/>
  <c r="A25" i="3"/>
  <c r="E24" i="3"/>
  <c r="F24" i="3" s="1"/>
  <c r="G24" i="3" s="1"/>
  <c r="G10" i="3" s="1"/>
  <c r="A24" i="3"/>
  <c r="R16" i="3"/>
  <c r="Q16" i="3"/>
  <c r="P16" i="3"/>
  <c r="O16" i="3"/>
  <c r="N16" i="3"/>
  <c r="M16" i="3"/>
  <c r="L16" i="3"/>
  <c r="F16" i="3"/>
  <c r="E16" i="3"/>
  <c r="D16" i="3"/>
  <c r="C16" i="3"/>
  <c r="K15" i="3"/>
  <c r="S15" i="3" s="1"/>
  <c r="K14" i="3"/>
  <c r="S14" i="3" s="1"/>
  <c r="K13" i="3"/>
  <c r="S13" i="3" s="1"/>
  <c r="K12" i="3"/>
  <c r="S12" i="3" s="1"/>
  <c r="K10" i="3"/>
  <c r="J10" i="3"/>
  <c r="S10" i="3" l="1"/>
  <c r="I12" i="3"/>
  <c r="T12" i="3" s="1"/>
  <c r="H12" i="3"/>
  <c r="G16" i="3"/>
  <c r="I10" i="3"/>
  <c r="H10" i="3"/>
  <c r="H15" i="3"/>
  <c r="I15" i="3"/>
  <c r="T15" i="3" s="1"/>
  <c r="H11" i="3"/>
  <c r="I11" i="3"/>
  <c r="H14" i="3"/>
  <c r="I14" i="3"/>
  <c r="T14" i="3" s="1"/>
  <c r="I13" i="3"/>
  <c r="T13" i="3" s="1"/>
  <c r="H13" i="3"/>
  <c r="J16" i="3"/>
  <c r="M16" i="1"/>
  <c r="N16" i="1"/>
  <c r="O16" i="1"/>
  <c r="P16" i="1"/>
  <c r="Q16" i="1"/>
  <c r="R16" i="1"/>
  <c r="L16" i="1"/>
  <c r="K11" i="3" l="1"/>
  <c r="T10" i="3"/>
  <c r="I16" i="3"/>
  <c r="H16" i="3"/>
  <c r="F50" i="1"/>
  <c r="F49" i="1"/>
  <c r="F48" i="1"/>
  <c r="F47" i="1"/>
  <c r="S11" i="3" l="1"/>
  <c r="K16" i="3"/>
  <c r="A38" i="3"/>
  <c r="K11" i="1"/>
  <c r="K12" i="1"/>
  <c r="S12" i="1" s="1"/>
  <c r="K13" i="1"/>
  <c r="S13" i="1" s="1"/>
  <c r="K14" i="1"/>
  <c r="S14" i="1" s="1"/>
  <c r="K15" i="1"/>
  <c r="S15" i="1" s="1"/>
  <c r="K10" i="1"/>
  <c r="J10" i="1"/>
  <c r="T11" i="3" l="1"/>
  <c r="T16" i="3" s="1"/>
  <c r="S16" i="3"/>
  <c r="K16" i="1"/>
  <c r="S10" i="1"/>
  <c r="N26" i="1"/>
  <c r="N27" i="1"/>
  <c r="N28" i="1"/>
  <c r="N29" i="1"/>
  <c r="N30" i="1"/>
  <c r="N25" i="1"/>
  <c r="K26" i="1"/>
  <c r="K27" i="1"/>
  <c r="K28" i="1"/>
  <c r="K29" i="1"/>
  <c r="K30" i="1"/>
  <c r="K25" i="1"/>
  <c r="L26" i="1"/>
  <c r="L27" i="1"/>
  <c r="L28" i="1"/>
  <c r="L29" i="1"/>
  <c r="L30" i="1"/>
  <c r="L25" i="1"/>
  <c r="I26" i="1"/>
  <c r="I27" i="1"/>
  <c r="I28" i="1"/>
  <c r="I29" i="1"/>
  <c r="I30" i="1"/>
  <c r="I25" i="1"/>
  <c r="E25" i="1"/>
  <c r="F25" i="1" s="1"/>
  <c r="G25" i="1" s="1"/>
  <c r="G11" i="1" s="1"/>
  <c r="E26" i="1"/>
  <c r="F26" i="1" s="1"/>
  <c r="G26" i="1" s="1"/>
  <c r="G12" i="1" s="1"/>
  <c r="E27" i="1"/>
  <c r="F27" i="1" s="1"/>
  <c r="G27" i="1" s="1"/>
  <c r="G13" i="1" s="1"/>
  <c r="H13" i="1" s="1"/>
  <c r="E28" i="1"/>
  <c r="F28" i="1" s="1"/>
  <c r="G28" i="1" s="1"/>
  <c r="G14" i="1" s="1"/>
  <c r="E29" i="1"/>
  <c r="F29" i="1" s="1"/>
  <c r="G29" i="1" s="1"/>
  <c r="G15" i="1" s="1"/>
  <c r="E24" i="1"/>
  <c r="F24" i="1" s="1"/>
  <c r="G24" i="1" s="1"/>
  <c r="G10" i="1" s="1"/>
  <c r="B38" i="3" l="1"/>
  <c r="C38" i="3" s="1"/>
  <c r="D6" i="3"/>
  <c r="B6" i="3" s="1"/>
  <c r="H10" i="1"/>
  <c r="H12" i="1"/>
  <c r="H11" i="1"/>
  <c r="H15" i="1"/>
  <c r="H14" i="1"/>
  <c r="G16" i="1"/>
  <c r="A29" i="1"/>
  <c r="A25" i="1"/>
  <c r="A26" i="1"/>
  <c r="A27" i="1"/>
  <c r="A28" i="1"/>
  <c r="A24" i="1"/>
  <c r="C48" i="3" l="1"/>
  <c r="C47" i="3"/>
  <c r="K38" i="3"/>
  <c r="J38" i="3" s="1"/>
  <c r="I38" i="3" s="1"/>
  <c r="H38" i="3" s="1"/>
  <c r="G38" i="3" s="1"/>
  <c r="F38" i="3" s="1"/>
  <c r="E38" i="3" s="1"/>
  <c r="D38" i="3" s="1"/>
  <c r="L38" i="3" s="1"/>
  <c r="C49" i="3"/>
  <c r="C50" i="3"/>
  <c r="H16" i="1"/>
  <c r="D49" i="3" l="1"/>
  <c r="H49" i="3" s="1"/>
  <c r="J49" i="3" s="1"/>
  <c r="K49" i="3" s="1"/>
  <c r="D50" i="3"/>
  <c r="H50" i="3" s="1"/>
  <c r="J50" i="3" s="1"/>
  <c r="K50" i="3" s="1"/>
  <c r="D47" i="3"/>
  <c r="H47" i="3" s="1"/>
  <c r="J47" i="3" s="1"/>
  <c r="K47" i="3" s="1"/>
  <c r="D48" i="3"/>
  <c r="H48" i="3" s="1"/>
  <c r="J48" i="3" s="1"/>
  <c r="K48" i="3" s="1"/>
  <c r="D16" i="1"/>
  <c r="E16" i="1"/>
  <c r="F16" i="1"/>
  <c r="C16" i="1"/>
  <c r="I11" i="1"/>
  <c r="I12" i="1"/>
  <c r="I13" i="1"/>
  <c r="I14" i="1"/>
  <c r="I15" i="1"/>
  <c r="I10" i="1"/>
  <c r="S11" i="1" l="1"/>
  <c r="T12" i="1"/>
  <c r="T14" i="1"/>
  <c r="T15" i="1"/>
  <c r="T13" i="1"/>
  <c r="I16" i="1"/>
  <c r="T11" i="1" l="1"/>
  <c r="S16" i="1"/>
  <c r="D6" i="1" s="1"/>
  <c r="A38" i="1"/>
  <c r="T10" i="1" l="1"/>
  <c r="T16" i="1" s="1"/>
  <c r="B38" i="1" l="1"/>
  <c r="C38" i="1" s="1"/>
  <c r="B6" i="1"/>
  <c r="K38" i="1" l="1"/>
  <c r="J38" i="1" s="1"/>
  <c r="I38" i="1" s="1"/>
  <c r="H38" i="1" s="1"/>
  <c r="G38" i="1" s="1"/>
  <c r="F38" i="1" s="1"/>
  <c r="E38" i="1" s="1"/>
  <c r="D38" i="1" s="1"/>
  <c r="L38" i="1" s="1"/>
  <c r="C47" i="1"/>
  <c r="C50" i="1"/>
  <c r="C49" i="1"/>
  <c r="C48" i="1"/>
  <c r="D50" i="1" l="1"/>
  <c r="H50" i="1" s="1"/>
  <c r="J50" i="1" s="1"/>
  <c r="D49" i="1"/>
  <c r="H49" i="1" s="1"/>
  <c r="J49" i="1" s="1"/>
  <c r="D48" i="1"/>
  <c r="H48" i="1" s="1"/>
  <c r="J48" i="1" s="1"/>
  <c r="D47" i="1"/>
  <c r="H47" i="1" s="1"/>
  <c r="J47" i="1" s="1"/>
  <c r="K50" i="1" l="1"/>
  <c r="K48" i="1"/>
  <c r="K49" i="1"/>
  <c r="K47" i="1"/>
</calcChain>
</file>

<file path=xl/sharedStrings.xml><?xml version="1.0" encoding="utf-8"?>
<sst xmlns="http://schemas.openxmlformats.org/spreadsheetml/2006/main" count="268" uniqueCount="128">
  <si>
    <t>計</t>
    <rPh sb="0" eb="1">
      <t>ケイ</t>
    </rPh>
    <phoneticPr fontId="4"/>
  </si>
  <si>
    <t>本人</t>
    <rPh sb="0" eb="2">
      <t>ホンニン</t>
    </rPh>
    <phoneticPr fontId="4"/>
  </si>
  <si>
    <t>控除計</t>
    <rPh sb="0" eb="2">
      <t>コウジョ</t>
    </rPh>
    <rPh sb="2" eb="3">
      <t>ケイ</t>
    </rPh>
    <phoneticPr fontId="4"/>
  </si>
  <si>
    <t>＃</t>
    <phoneticPr fontId="4"/>
  </si>
  <si>
    <t>同居2</t>
    <rPh sb="0" eb="2">
      <t>ドウキョ</t>
    </rPh>
    <phoneticPr fontId="4"/>
  </si>
  <si>
    <t>同居1</t>
    <rPh sb="0" eb="2">
      <t>ドウキョ</t>
    </rPh>
    <phoneticPr fontId="3"/>
  </si>
  <si>
    <t>同居3</t>
    <rPh sb="0" eb="2">
      <t>ドウキョ</t>
    </rPh>
    <phoneticPr fontId="3"/>
  </si>
  <si>
    <t>同居4</t>
    <rPh sb="0" eb="2">
      <t>ドウキョ</t>
    </rPh>
    <phoneticPr fontId="4"/>
  </si>
  <si>
    <t>同居5</t>
    <rPh sb="0" eb="2">
      <t>ドウキョ</t>
    </rPh>
    <phoneticPr fontId="3"/>
  </si>
  <si>
    <t>老人控除対象配偶者
又は
老人扶養親族</t>
    <rPh sb="0" eb="2">
      <t>ロウジン</t>
    </rPh>
    <rPh sb="2" eb="4">
      <t>コウジョ</t>
    </rPh>
    <rPh sb="4" eb="6">
      <t>タイショウ</t>
    </rPh>
    <rPh sb="6" eb="9">
      <t>ハイグウシャ</t>
    </rPh>
    <rPh sb="10" eb="11">
      <t>マタ</t>
    </rPh>
    <rPh sb="13" eb="15">
      <t>ロウジン</t>
    </rPh>
    <rPh sb="15" eb="17">
      <t>フヨウ</t>
    </rPh>
    <rPh sb="17" eb="19">
      <t>シンゾク</t>
    </rPh>
    <phoneticPr fontId="4"/>
  </si>
  <si>
    <t>特定扶養親族</t>
    <rPh sb="0" eb="2">
      <t>トクテイ</t>
    </rPh>
    <rPh sb="2" eb="4">
      <t>フヨウ</t>
    </rPh>
    <rPh sb="4" eb="6">
      <t>シンゾク</t>
    </rPh>
    <phoneticPr fontId="4"/>
  </si>
  <si>
    <t>障害者</t>
    <rPh sb="0" eb="3">
      <t>ショウガイシャ</t>
    </rPh>
    <phoneticPr fontId="4"/>
  </si>
  <si>
    <t>特別障害者</t>
    <rPh sb="0" eb="2">
      <t>トクベツ</t>
    </rPh>
    <rPh sb="2" eb="5">
      <t>ショウガイシャ</t>
    </rPh>
    <phoneticPr fontId="4"/>
  </si>
  <si>
    <t>寡婦（夫）</t>
    <rPh sb="0" eb="2">
      <t>カフ</t>
    </rPh>
    <rPh sb="3" eb="4">
      <t>オット</t>
    </rPh>
    <phoneticPr fontId="4"/>
  </si>
  <si>
    <t>月額所得</t>
    <rPh sb="0" eb="4">
      <t>ゲツガクショトク</t>
    </rPh>
    <phoneticPr fontId="3"/>
  </si>
  <si>
    <t>控除</t>
    <rPh sb="0" eb="2">
      <t>コウジョ</t>
    </rPh>
    <phoneticPr fontId="4"/>
  </si>
  <si>
    <t>同居数</t>
    <rPh sb="0" eb="2">
      <t>ドウキョ</t>
    </rPh>
    <rPh sb="2" eb="3">
      <t>スウ</t>
    </rPh>
    <phoneticPr fontId="4"/>
  </si>
  <si>
    <t>年間所得額</t>
    <rPh sb="0" eb="2">
      <t>ネンカン</t>
    </rPh>
    <rPh sb="2" eb="5">
      <t>ショトクガク</t>
    </rPh>
    <phoneticPr fontId="3"/>
  </si>
  <si>
    <t>所得判定</t>
    <rPh sb="0" eb="4">
      <t>ショトクハンテイ</t>
    </rPh>
    <phoneticPr fontId="3"/>
  </si>
  <si>
    <t>区分</t>
    <rPh sb="0" eb="2">
      <t>クブン</t>
    </rPh>
    <phoneticPr fontId="3"/>
  </si>
  <si>
    <t>収入月額</t>
  </si>
  <si>
    <t>家賃算定基礎額</t>
    <phoneticPr fontId="3"/>
  </si>
  <si>
    <t>立地係数</t>
  </si>
  <si>
    <t>規模係数</t>
  </si>
  <si>
    <t>利便性係数</t>
  </si>
  <si>
    <t>公住家賃</t>
    <rPh sb="0" eb="1">
      <t>コウ</t>
    </rPh>
    <rPh sb="1" eb="2">
      <t>ジュウ</t>
    </rPh>
    <phoneticPr fontId="3"/>
  </si>
  <si>
    <t>①</t>
  </si>
  <si>
    <t>②</t>
  </si>
  <si>
    <t>③</t>
  </si>
  <si>
    <t>④</t>
  </si>
  <si>
    <t>⑤=①×②×③×④</t>
    <phoneticPr fontId="3"/>
  </si>
  <si>
    <t>集合単身（1LDK）</t>
  </si>
  <si>
    <t>集合世帯（3LDK）</t>
  </si>
  <si>
    <t>集合車いす（3LDK）</t>
  </si>
  <si>
    <t>戸建て（4LDK）</t>
  </si>
  <si>
    <t>所得合計</t>
    <rPh sb="0" eb="2">
      <t>ショトク</t>
    </rPh>
    <rPh sb="2" eb="4">
      <t>ゴウケイ</t>
    </rPh>
    <phoneticPr fontId="4"/>
  </si>
  <si>
    <t>控除額合計</t>
    <rPh sb="0" eb="2">
      <t>コウジョ</t>
    </rPh>
    <rPh sb="2" eb="3">
      <t>ガク</t>
    </rPh>
    <rPh sb="3" eb="5">
      <t>ゴウケイ</t>
    </rPh>
    <phoneticPr fontId="4"/>
  </si>
  <si>
    <t>収入月額</t>
    <rPh sb="0" eb="2">
      <t>シュウニュウ</t>
    </rPh>
    <rPh sb="2" eb="4">
      <t>ゲツガク</t>
    </rPh>
    <phoneticPr fontId="4"/>
  </si>
  <si>
    <t>家賃算定基礎額</t>
    <rPh sb="0" eb="2">
      <t>ヤチン</t>
    </rPh>
    <rPh sb="2" eb="4">
      <t>サンテイ</t>
    </rPh>
    <rPh sb="4" eb="6">
      <t>キソ</t>
    </rPh>
    <rPh sb="6" eb="7">
      <t>ガク</t>
    </rPh>
    <phoneticPr fontId="4"/>
  </si>
  <si>
    <t>家賃基準額</t>
    <rPh sb="0" eb="2">
      <t>ヤチン</t>
    </rPh>
    <rPh sb="2" eb="4">
      <t>キジュン</t>
    </rPh>
    <rPh sb="4" eb="5">
      <t>ガク</t>
    </rPh>
    <phoneticPr fontId="4"/>
  </si>
  <si>
    <t>～104,000</t>
    <phoneticPr fontId="4"/>
  </si>
  <si>
    <t>～123,000</t>
    <phoneticPr fontId="4"/>
  </si>
  <si>
    <t>～139,000</t>
    <phoneticPr fontId="4"/>
  </si>
  <si>
    <t>～158,000</t>
    <phoneticPr fontId="4"/>
  </si>
  <si>
    <t>～186,000</t>
    <phoneticPr fontId="4"/>
  </si>
  <si>
    <t>～214,000</t>
    <phoneticPr fontId="4"/>
  </si>
  <si>
    <t>～259,000</t>
    <phoneticPr fontId="4"/>
  </si>
  <si>
    <t>259,001～</t>
    <phoneticPr fontId="4"/>
  </si>
  <si>
    <t>条例家賃</t>
    <rPh sb="0" eb="4">
      <t>ジョウレイヤチン</t>
    </rPh>
    <phoneticPr fontId="3"/>
  </si>
  <si>
    <t>補助後家賃</t>
    <rPh sb="0" eb="3">
      <t>ホジョゴ</t>
    </rPh>
    <rPh sb="3" eb="5">
      <t>ヤチン</t>
    </rPh>
    <phoneticPr fontId="3"/>
  </si>
  <si>
    <t>計</t>
    <rPh sb="0" eb="1">
      <t>ケイ</t>
    </rPh>
    <phoneticPr fontId="3"/>
  </si>
  <si>
    <t>差額（参考）</t>
    <rPh sb="0" eb="2">
      <t>サガク</t>
    </rPh>
    <rPh sb="3" eb="5">
      <t>サンコウ</t>
    </rPh>
    <phoneticPr fontId="3"/>
  </si>
  <si>
    <t>源泉徴収票
「給与所得控除後の金額」</t>
    <rPh sb="0" eb="2">
      <t>ゲンセン</t>
    </rPh>
    <rPh sb="2" eb="5">
      <t>チョウシュウヒョウ</t>
    </rPh>
    <rPh sb="7" eb="9">
      <t>キュウヨ</t>
    </rPh>
    <rPh sb="9" eb="11">
      <t>ショトク</t>
    </rPh>
    <rPh sb="11" eb="13">
      <t>コウジョ</t>
    </rPh>
    <rPh sb="13" eb="14">
      <t>ゴ</t>
    </rPh>
    <rPh sb="15" eb="17">
      <t>キンガク</t>
    </rPh>
    <phoneticPr fontId="3"/>
  </si>
  <si>
    <t>所得課税証明書
「総所得金額」</t>
    <rPh sb="0" eb="2">
      <t>ショトク</t>
    </rPh>
    <rPh sb="2" eb="4">
      <t>カゼイ</t>
    </rPh>
    <rPh sb="4" eb="7">
      <t>ショウメイショ</t>
    </rPh>
    <rPh sb="9" eb="12">
      <t>ソウショトク</t>
    </rPh>
    <rPh sb="12" eb="14">
      <t>キンガク</t>
    </rPh>
    <phoneticPr fontId="3"/>
  </si>
  <si>
    <t>所得証明書
「合計所得金額」</t>
    <rPh sb="0" eb="2">
      <t>ショトク</t>
    </rPh>
    <rPh sb="2" eb="5">
      <t>ショウメイショ</t>
    </rPh>
    <rPh sb="7" eb="9">
      <t>ゴウケイ</t>
    </rPh>
    <rPh sb="9" eb="11">
      <t>ショトク</t>
    </rPh>
    <rPh sb="11" eb="13">
      <t>キンガク</t>
    </rPh>
    <phoneticPr fontId="3"/>
  </si>
  <si>
    <t>確定申告書
「所得金額の合計欄」</t>
    <rPh sb="0" eb="2">
      <t>カクテイ</t>
    </rPh>
    <rPh sb="2" eb="4">
      <t>シンコク</t>
    </rPh>
    <rPh sb="4" eb="5">
      <t>ショ</t>
    </rPh>
    <rPh sb="7" eb="9">
      <t>ショトク</t>
    </rPh>
    <rPh sb="9" eb="11">
      <t>キンガク</t>
    </rPh>
    <rPh sb="12" eb="14">
      <t>ゴウケイ</t>
    </rPh>
    <rPh sb="14" eb="15">
      <t>ラン</t>
    </rPh>
    <phoneticPr fontId="3"/>
  </si>
  <si>
    <t>扶養親族
※左記同居者を除く</t>
    <rPh sb="0" eb="2">
      <t>フヨウ</t>
    </rPh>
    <rPh sb="2" eb="4">
      <t>シンゾク</t>
    </rPh>
    <rPh sb="6" eb="8">
      <t>サキ</t>
    </rPh>
    <rPh sb="8" eb="10">
      <t>ドウキョ</t>
    </rPh>
    <rPh sb="10" eb="11">
      <t>シャ</t>
    </rPh>
    <rPh sb="12" eb="13">
      <t>ノゾ</t>
    </rPh>
    <phoneticPr fontId="4"/>
  </si>
  <si>
    <t>ひとり親</t>
    <rPh sb="3" eb="4">
      <t>オヤ</t>
    </rPh>
    <phoneticPr fontId="4"/>
  </si>
  <si>
    <t>直近の給与等の合計</t>
    <rPh sb="0" eb="2">
      <t>チョッキン</t>
    </rPh>
    <rPh sb="3" eb="5">
      <t>キュウヨ</t>
    </rPh>
    <rPh sb="5" eb="6">
      <t>トウ</t>
    </rPh>
    <rPh sb="7" eb="9">
      <t>ゴウケイ</t>
    </rPh>
    <phoneticPr fontId="3"/>
  </si>
  <si>
    <t>左記の算入月数</t>
    <rPh sb="0" eb="2">
      <t>サキ</t>
    </rPh>
    <rPh sb="3" eb="5">
      <t>サンニュウ</t>
    </rPh>
    <rPh sb="5" eb="7">
      <t>ゲッスウ</t>
    </rPh>
    <phoneticPr fontId="3"/>
  </si>
  <si>
    <t>賞与</t>
    <rPh sb="0" eb="2">
      <t>ショウヨ</t>
    </rPh>
    <phoneticPr fontId="3"/>
  </si>
  <si>
    <t>推定年間収入</t>
    <rPh sb="0" eb="2">
      <t>スイテイ</t>
    </rPh>
    <rPh sb="2" eb="4">
      <t>ネンカン</t>
    </rPh>
    <rPh sb="4" eb="6">
      <t>シュウニュウ</t>
    </rPh>
    <phoneticPr fontId="3"/>
  </si>
  <si>
    <t>入居者</t>
    <rPh sb="0" eb="2">
      <t>ニュウキョ</t>
    </rPh>
    <rPh sb="2" eb="3">
      <t>シャ</t>
    </rPh>
    <phoneticPr fontId="3"/>
  </si>
  <si>
    <t>端数処理</t>
    <rPh sb="0" eb="2">
      <t>ハスウ</t>
    </rPh>
    <rPh sb="2" eb="4">
      <t>ショリ</t>
    </rPh>
    <phoneticPr fontId="3"/>
  </si>
  <si>
    <t>年間所得金額</t>
    <rPh sb="0" eb="1">
      <t>ネン</t>
    </rPh>
    <rPh sb="1" eb="2">
      <t>カン</t>
    </rPh>
    <rPh sb="2" eb="4">
      <t>ショトク</t>
    </rPh>
    <rPh sb="4" eb="6">
      <t>キンガク</t>
    </rPh>
    <phoneticPr fontId="3"/>
  </si>
  <si>
    <t>その年の年金額</t>
    <rPh sb="2" eb="3">
      <t>ネン</t>
    </rPh>
    <rPh sb="4" eb="7">
      <t>ネンキンガク</t>
    </rPh>
    <phoneticPr fontId="3"/>
  </si>
  <si>
    <t>年金所得金額</t>
    <rPh sb="0" eb="2">
      <t>ネンキン</t>
    </rPh>
    <rPh sb="2" eb="4">
      <t>ショトク</t>
    </rPh>
    <rPh sb="4" eb="6">
      <t>キンガク</t>
    </rPh>
    <phoneticPr fontId="3"/>
  </si>
  <si>
    <t>65歳以上</t>
    <rPh sb="2" eb="3">
      <t>サイ</t>
    </rPh>
    <rPh sb="3" eb="5">
      <t>イジョウ</t>
    </rPh>
    <phoneticPr fontId="3"/>
  </si>
  <si>
    <t>65歳未満</t>
    <rPh sb="2" eb="3">
      <t>サイ</t>
    </rPh>
    <rPh sb="3" eb="5">
      <t>ミマン</t>
    </rPh>
    <phoneticPr fontId="3"/>
  </si>
  <si>
    <t>地域優良賃貸住宅の所得判定、家賃補助算定表</t>
    <rPh sb="0" eb="2">
      <t>チイキ</t>
    </rPh>
    <rPh sb="2" eb="4">
      <t>ユウリョウ</t>
    </rPh>
    <rPh sb="4" eb="6">
      <t>チンタイ</t>
    </rPh>
    <rPh sb="6" eb="8">
      <t>ジュウタク</t>
    </rPh>
    <rPh sb="9" eb="11">
      <t>ショトク</t>
    </rPh>
    <rPh sb="11" eb="13">
      <t>ハンテイ</t>
    </rPh>
    <rPh sb="14" eb="16">
      <t>ヤチン</t>
    </rPh>
    <rPh sb="16" eb="18">
      <t>ホジョ</t>
    </rPh>
    <rPh sb="18" eb="20">
      <t>サンテイ</t>
    </rPh>
    <rPh sb="20" eb="21">
      <t>ヒョウ</t>
    </rPh>
    <phoneticPr fontId="3"/>
  </si>
  <si>
    <t>給与明細
※下表に入力
※左に入力があれば0になる</t>
    <rPh sb="0" eb="2">
      <t>キュウヨ</t>
    </rPh>
    <rPh sb="2" eb="4">
      <t>メイサイ</t>
    </rPh>
    <rPh sb="6" eb="8">
      <t>カヒョウ</t>
    </rPh>
    <rPh sb="9" eb="11">
      <t>ニュウリョク</t>
    </rPh>
    <rPh sb="13" eb="14">
      <t>ヒダリ</t>
    </rPh>
    <rPh sb="15" eb="17">
      <t>ニュウリョク</t>
    </rPh>
    <phoneticPr fontId="3"/>
  </si>
  <si>
    <t>年金
※下表に入力
※左に入力があれば0になる</t>
    <rPh sb="0" eb="2">
      <t>ネンキン</t>
    </rPh>
    <rPh sb="4" eb="6">
      <t>カヒョウ</t>
    </rPh>
    <rPh sb="7" eb="9">
      <t>ニュウリョク</t>
    </rPh>
    <rPh sb="11" eb="12">
      <t>ヒダリ</t>
    </rPh>
    <rPh sb="13" eb="15">
      <t>ニュウリョク</t>
    </rPh>
    <phoneticPr fontId="3"/>
  </si>
  <si>
    <t>所得控除</t>
    <rPh sb="0" eb="2">
      <t>ショトク</t>
    </rPh>
    <rPh sb="2" eb="4">
      <t>コウジョ</t>
    </rPh>
    <phoneticPr fontId="3"/>
  </si>
  <si>
    <t>控除の内容</t>
    <rPh sb="0" eb="2">
      <t>コウジョ</t>
    </rPh>
    <rPh sb="3" eb="5">
      <t>ナイヨウ</t>
    </rPh>
    <phoneticPr fontId="3"/>
  </si>
  <si>
    <t>区分</t>
    <rPh sb="0" eb="2">
      <t>クブン</t>
    </rPh>
    <phoneticPr fontId="3"/>
  </si>
  <si>
    <t>控除項目</t>
    <rPh sb="0" eb="2">
      <t>コウジョ</t>
    </rPh>
    <rPh sb="2" eb="4">
      <t>コウモク</t>
    </rPh>
    <phoneticPr fontId="3"/>
  </si>
  <si>
    <t>控除対象者</t>
    <rPh sb="0" eb="2">
      <t>コウジョ</t>
    </rPh>
    <rPh sb="2" eb="4">
      <t>タイショウ</t>
    </rPh>
    <rPh sb="4" eb="5">
      <t>シャ</t>
    </rPh>
    <phoneticPr fontId="3"/>
  </si>
  <si>
    <t>給与所得等</t>
    <rPh sb="0" eb="2">
      <t>キュウヨ</t>
    </rPh>
    <rPh sb="2" eb="4">
      <t>ショトク</t>
    </rPh>
    <rPh sb="4" eb="5">
      <t>トウ</t>
    </rPh>
    <phoneticPr fontId="3"/>
  </si>
  <si>
    <t>申込者または同居親族のうち、所得税法上の給与所得又は公的年金等に係る雑所得を有する方</t>
    <rPh sb="0" eb="2">
      <t>モウシコミ</t>
    </rPh>
    <rPh sb="2" eb="3">
      <t>シャ</t>
    </rPh>
    <rPh sb="6" eb="8">
      <t>ドウキョ</t>
    </rPh>
    <rPh sb="8" eb="10">
      <t>シンゾク</t>
    </rPh>
    <rPh sb="14" eb="16">
      <t>ショトク</t>
    </rPh>
    <rPh sb="16" eb="19">
      <t>ゼイホウジョウ</t>
    </rPh>
    <rPh sb="20" eb="22">
      <t>キュウヨ</t>
    </rPh>
    <rPh sb="22" eb="24">
      <t>ショトク</t>
    </rPh>
    <rPh sb="24" eb="25">
      <t>マタ</t>
    </rPh>
    <rPh sb="26" eb="28">
      <t>コウテキ</t>
    </rPh>
    <rPh sb="28" eb="30">
      <t>ネンキン</t>
    </rPh>
    <rPh sb="30" eb="31">
      <t>トウ</t>
    </rPh>
    <rPh sb="32" eb="33">
      <t>カカ</t>
    </rPh>
    <rPh sb="34" eb="37">
      <t>ザツショトク</t>
    </rPh>
    <rPh sb="38" eb="39">
      <t>ユウ</t>
    </rPh>
    <rPh sb="41" eb="42">
      <t>カタ</t>
    </rPh>
    <phoneticPr fontId="3"/>
  </si>
  <si>
    <t>所得控除
※雑所得がある場合</t>
    <rPh sb="0" eb="2">
      <t>ショトク</t>
    </rPh>
    <rPh sb="2" eb="4">
      <t>コウジョ</t>
    </rPh>
    <rPh sb="6" eb="7">
      <t>ザツ</t>
    </rPh>
    <rPh sb="7" eb="9">
      <t>ショトク</t>
    </rPh>
    <rPh sb="12" eb="14">
      <t>バアイ</t>
    </rPh>
    <phoneticPr fontId="3"/>
  </si>
  <si>
    <t>雑所得の有無
「有」「無」</t>
    <rPh sb="0" eb="3">
      <t>ザツショトク</t>
    </rPh>
    <rPh sb="4" eb="6">
      <t>ウム</t>
    </rPh>
    <rPh sb="8" eb="9">
      <t>アリ</t>
    </rPh>
    <rPh sb="11" eb="12">
      <t>ナシ</t>
    </rPh>
    <phoneticPr fontId="3"/>
  </si>
  <si>
    <t>一般控除</t>
    <rPh sb="0" eb="2">
      <t>イッパン</t>
    </rPh>
    <rPh sb="2" eb="4">
      <t>コウジョ</t>
    </rPh>
    <phoneticPr fontId="3"/>
  </si>
  <si>
    <t>同居親族</t>
    <rPh sb="0" eb="2">
      <t>ドウキョ</t>
    </rPh>
    <rPh sb="2" eb="4">
      <t>シンゾク</t>
    </rPh>
    <phoneticPr fontId="3"/>
  </si>
  <si>
    <t>申込者本人を除いた同居親族</t>
    <rPh sb="0" eb="2">
      <t>モウシコミ</t>
    </rPh>
    <rPh sb="2" eb="3">
      <t>シャ</t>
    </rPh>
    <rPh sb="3" eb="5">
      <t>ホンニン</t>
    </rPh>
    <rPh sb="6" eb="7">
      <t>ノゾ</t>
    </rPh>
    <rPh sb="9" eb="11">
      <t>ドウキョ</t>
    </rPh>
    <rPh sb="11" eb="13">
      <t>シンゾク</t>
    </rPh>
    <phoneticPr fontId="3"/>
  </si>
  <si>
    <t>扶養親族</t>
    <rPh sb="0" eb="2">
      <t>フヨウ</t>
    </rPh>
    <rPh sb="2" eb="4">
      <t>シンゾク</t>
    </rPh>
    <phoneticPr fontId="3"/>
  </si>
  <si>
    <t>申込親族に入っていないが、所得税法上の扶養親族控除の対象として認められる方</t>
    <rPh sb="0" eb="2">
      <t>モウシコミ</t>
    </rPh>
    <rPh sb="2" eb="4">
      <t>シンゾク</t>
    </rPh>
    <rPh sb="5" eb="6">
      <t>ハイ</t>
    </rPh>
    <rPh sb="13" eb="15">
      <t>ショトク</t>
    </rPh>
    <rPh sb="15" eb="18">
      <t>ゼイホウジョウ</t>
    </rPh>
    <rPh sb="19" eb="21">
      <t>フヨウ</t>
    </rPh>
    <rPh sb="21" eb="23">
      <t>シンゾク</t>
    </rPh>
    <rPh sb="23" eb="25">
      <t>コウジョ</t>
    </rPh>
    <rPh sb="26" eb="28">
      <t>タイショウ</t>
    </rPh>
    <rPh sb="31" eb="32">
      <t>ミト</t>
    </rPh>
    <rPh sb="36" eb="37">
      <t>カタ</t>
    </rPh>
    <phoneticPr fontId="3"/>
  </si>
  <si>
    <t>特別控除</t>
    <rPh sb="0" eb="2">
      <t>トクベツ</t>
    </rPh>
    <rPh sb="2" eb="4">
      <t>コウジョ</t>
    </rPh>
    <phoneticPr fontId="3"/>
  </si>
  <si>
    <t>老人扶養親族</t>
    <rPh sb="0" eb="2">
      <t>ロウジン</t>
    </rPh>
    <rPh sb="2" eb="4">
      <t>フヨウ</t>
    </rPh>
    <rPh sb="4" eb="6">
      <t>シンゾク</t>
    </rPh>
    <phoneticPr fontId="3"/>
  </si>
  <si>
    <t>扶養親族及び控除対象配偶者のうち70歳以上の方</t>
    <rPh sb="0" eb="2">
      <t>フヨウ</t>
    </rPh>
    <rPh sb="2" eb="4">
      <t>シンゾク</t>
    </rPh>
    <rPh sb="4" eb="5">
      <t>オヨ</t>
    </rPh>
    <rPh sb="6" eb="8">
      <t>コウジョ</t>
    </rPh>
    <rPh sb="8" eb="10">
      <t>タイショウ</t>
    </rPh>
    <rPh sb="10" eb="13">
      <t>ハイグウシャ</t>
    </rPh>
    <rPh sb="18" eb="19">
      <t>サイ</t>
    </rPh>
    <rPh sb="19" eb="21">
      <t>イジョウ</t>
    </rPh>
    <rPh sb="22" eb="23">
      <t>カタ</t>
    </rPh>
    <phoneticPr fontId="3"/>
  </si>
  <si>
    <t>特定扶養親族</t>
    <rPh sb="0" eb="2">
      <t>トクテイ</t>
    </rPh>
    <rPh sb="2" eb="4">
      <t>フヨウ</t>
    </rPh>
    <rPh sb="4" eb="6">
      <t>シンゾク</t>
    </rPh>
    <phoneticPr fontId="3"/>
  </si>
  <si>
    <t>扶養親族のうち、16歳以上23歳未満の方（配偶者を除く）</t>
    <rPh sb="0" eb="2">
      <t>フヨウ</t>
    </rPh>
    <rPh sb="2" eb="4">
      <t>シンゾク</t>
    </rPh>
    <rPh sb="10" eb="11">
      <t>サイ</t>
    </rPh>
    <rPh sb="11" eb="13">
      <t>イジョウ</t>
    </rPh>
    <rPh sb="15" eb="16">
      <t>サイ</t>
    </rPh>
    <rPh sb="16" eb="18">
      <t>ミマン</t>
    </rPh>
    <rPh sb="19" eb="20">
      <t>カタ</t>
    </rPh>
    <rPh sb="21" eb="24">
      <t>ハイグウシャ</t>
    </rPh>
    <rPh sb="25" eb="26">
      <t>ノゾ</t>
    </rPh>
    <phoneticPr fontId="3"/>
  </si>
  <si>
    <t>障がい者</t>
    <rPh sb="0" eb="1">
      <t>ショウ</t>
    </rPh>
    <rPh sb="3" eb="4">
      <t>シャ</t>
    </rPh>
    <phoneticPr fontId="3"/>
  </si>
  <si>
    <t>申込者本人、同居親族及び同居しない扶養親族のうち</t>
    <rPh sb="0" eb="2">
      <t>モウシコミ</t>
    </rPh>
    <rPh sb="2" eb="3">
      <t>シャ</t>
    </rPh>
    <rPh sb="3" eb="5">
      <t>ホンニン</t>
    </rPh>
    <rPh sb="6" eb="8">
      <t>ドウキョ</t>
    </rPh>
    <rPh sb="8" eb="10">
      <t>シンゾク</t>
    </rPh>
    <rPh sb="10" eb="11">
      <t>オヨ</t>
    </rPh>
    <rPh sb="12" eb="14">
      <t>ドウキョ</t>
    </rPh>
    <rPh sb="17" eb="19">
      <t>フヨウ</t>
    </rPh>
    <rPh sb="19" eb="21">
      <t>シンゾク</t>
    </rPh>
    <phoneticPr fontId="3"/>
  </si>
  <si>
    <t>①児童相談初等から中度・軽度の知的障害者と判定された方</t>
    <rPh sb="1" eb="3">
      <t>ジドウ</t>
    </rPh>
    <rPh sb="3" eb="5">
      <t>ソウダン</t>
    </rPh>
    <rPh sb="5" eb="6">
      <t>ショ</t>
    </rPh>
    <rPh sb="6" eb="7">
      <t>トウ</t>
    </rPh>
    <rPh sb="9" eb="11">
      <t>チュウド</t>
    </rPh>
    <rPh sb="12" eb="14">
      <t>ケイド</t>
    </rPh>
    <rPh sb="15" eb="17">
      <t>チテキ</t>
    </rPh>
    <rPh sb="17" eb="19">
      <t>ショウガイ</t>
    </rPh>
    <rPh sb="19" eb="20">
      <t>シャ</t>
    </rPh>
    <rPh sb="21" eb="23">
      <t>ハンテイ</t>
    </rPh>
    <rPh sb="26" eb="27">
      <t>カタ</t>
    </rPh>
    <phoneticPr fontId="3"/>
  </si>
  <si>
    <t>②2級、3級の精神障害者保健福祉手帳の交付を受けている方</t>
    <rPh sb="2" eb="3">
      <t>キュウ</t>
    </rPh>
    <rPh sb="5" eb="6">
      <t>キュウ</t>
    </rPh>
    <rPh sb="7" eb="9">
      <t>セイシン</t>
    </rPh>
    <rPh sb="9" eb="12">
      <t>ショウガイシャ</t>
    </rPh>
    <rPh sb="12" eb="14">
      <t>ホケン</t>
    </rPh>
    <rPh sb="14" eb="16">
      <t>フクシ</t>
    </rPh>
    <rPh sb="16" eb="18">
      <t>テチョウ</t>
    </rPh>
    <rPh sb="19" eb="21">
      <t>コウフ</t>
    </rPh>
    <rPh sb="22" eb="23">
      <t>ウ</t>
    </rPh>
    <rPh sb="27" eb="28">
      <t>カタ</t>
    </rPh>
    <phoneticPr fontId="3"/>
  </si>
  <si>
    <t>③3級～6級の身体障害者手帳の交付を受けている方</t>
    <rPh sb="2" eb="3">
      <t>キュウ</t>
    </rPh>
    <rPh sb="5" eb="6">
      <t>キュウ</t>
    </rPh>
    <rPh sb="7" eb="9">
      <t>シンタイ</t>
    </rPh>
    <rPh sb="9" eb="12">
      <t>ショウガイシャ</t>
    </rPh>
    <rPh sb="12" eb="14">
      <t>テチョウ</t>
    </rPh>
    <rPh sb="15" eb="17">
      <t>コウフ</t>
    </rPh>
    <rPh sb="18" eb="19">
      <t>ウ</t>
    </rPh>
    <rPh sb="23" eb="24">
      <t>カタ</t>
    </rPh>
    <phoneticPr fontId="3"/>
  </si>
  <si>
    <t>④戦傷者手帳の交付を受けている方で第4項症から第6項症まで及び第5款症までの方</t>
    <rPh sb="1" eb="4">
      <t>センショウシャ</t>
    </rPh>
    <rPh sb="4" eb="6">
      <t>テチョウ</t>
    </rPh>
    <rPh sb="7" eb="9">
      <t>コウフ</t>
    </rPh>
    <rPh sb="10" eb="11">
      <t>ウ</t>
    </rPh>
    <rPh sb="15" eb="16">
      <t>カタ</t>
    </rPh>
    <rPh sb="17" eb="18">
      <t>ダイ</t>
    </rPh>
    <rPh sb="19" eb="20">
      <t>コウ</t>
    </rPh>
    <rPh sb="20" eb="21">
      <t>ショウ</t>
    </rPh>
    <rPh sb="23" eb="24">
      <t>ダイ</t>
    </rPh>
    <rPh sb="25" eb="26">
      <t>コウ</t>
    </rPh>
    <rPh sb="26" eb="27">
      <t>ショウ</t>
    </rPh>
    <rPh sb="29" eb="30">
      <t>オヨ</t>
    </rPh>
    <rPh sb="31" eb="32">
      <t>ダイ</t>
    </rPh>
    <rPh sb="33" eb="34">
      <t>カン</t>
    </rPh>
    <rPh sb="34" eb="35">
      <t>ショウ</t>
    </rPh>
    <rPh sb="38" eb="39">
      <t>カタ</t>
    </rPh>
    <phoneticPr fontId="3"/>
  </si>
  <si>
    <t>⑤65歳以上で障がいの程度が①と③と同程度であることの認定書を福祉事務所等から交付されている方</t>
    <rPh sb="3" eb="4">
      <t>サイ</t>
    </rPh>
    <rPh sb="4" eb="6">
      <t>イジョウ</t>
    </rPh>
    <rPh sb="7" eb="8">
      <t>ショウ</t>
    </rPh>
    <rPh sb="11" eb="13">
      <t>テイド</t>
    </rPh>
    <rPh sb="18" eb="21">
      <t>ドウテイド</t>
    </rPh>
    <rPh sb="27" eb="29">
      <t>ニンテイ</t>
    </rPh>
    <rPh sb="29" eb="30">
      <t>ショ</t>
    </rPh>
    <rPh sb="31" eb="33">
      <t>フクシ</t>
    </rPh>
    <rPh sb="33" eb="35">
      <t>ジム</t>
    </rPh>
    <rPh sb="35" eb="36">
      <t>ショ</t>
    </rPh>
    <rPh sb="36" eb="37">
      <t>トウ</t>
    </rPh>
    <rPh sb="39" eb="41">
      <t>コウフ</t>
    </rPh>
    <rPh sb="46" eb="47">
      <t>カタ</t>
    </rPh>
    <phoneticPr fontId="3"/>
  </si>
  <si>
    <t>特別障害者</t>
    <rPh sb="0" eb="2">
      <t>トクベツ</t>
    </rPh>
    <rPh sb="2" eb="5">
      <t>ショウガイシャ</t>
    </rPh>
    <phoneticPr fontId="3"/>
  </si>
  <si>
    <t>①心身喪失の状態にある方</t>
    <rPh sb="1" eb="3">
      <t>シンシン</t>
    </rPh>
    <rPh sb="3" eb="5">
      <t>ソウシツ</t>
    </rPh>
    <rPh sb="6" eb="8">
      <t>ジョウタイ</t>
    </rPh>
    <rPh sb="11" eb="12">
      <t>カタ</t>
    </rPh>
    <phoneticPr fontId="3"/>
  </si>
  <si>
    <t>②1級の精神障害者保健福祉手帳の交付を受けている方</t>
    <rPh sb="2" eb="3">
      <t>キュウ</t>
    </rPh>
    <rPh sb="4" eb="6">
      <t>セイシン</t>
    </rPh>
    <rPh sb="6" eb="9">
      <t>ショウガイシャ</t>
    </rPh>
    <rPh sb="9" eb="11">
      <t>ホケン</t>
    </rPh>
    <rPh sb="11" eb="13">
      <t>フクシ</t>
    </rPh>
    <rPh sb="13" eb="15">
      <t>テチョウ</t>
    </rPh>
    <rPh sb="16" eb="18">
      <t>コウフ</t>
    </rPh>
    <rPh sb="19" eb="20">
      <t>ウ</t>
    </rPh>
    <rPh sb="24" eb="25">
      <t>カタ</t>
    </rPh>
    <phoneticPr fontId="3"/>
  </si>
  <si>
    <t>③児童相談所等から重度の知的障害者と判定された方</t>
    <rPh sb="1" eb="3">
      <t>ジドウ</t>
    </rPh>
    <rPh sb="3" eb="6">
      <t>ソウダンショ</t>
    </rPh>
    <rPh sb="6" eb="7">
      <t>トウ</t>
    </rPh>
    <rPh sb="9" eb="11">
      <t>ジュウド</t>
    </rPh>
    <rPh sb="12" eb="14">
      <t>チテキ</t>
    </rPh>
    <rPh sb="14" eb="17">
      <t>ショウガイシャ</t>
    </rPh>
    <rPh sb="18" eb="20">
      <t>ハンテイ</t>
    </rPh>
    <rPh sb="23" eb="24">
      <t>カタ</t>
    </rPh>
    <phoneticPr fontId="3"/>
  </si>
  <si>
    <t>⑤戦傷者手帳の交付を受けている方で特別項症から第3項症までの方</t>
    <rPh sb="1" eb="4">
      <t>センショウシャ</t>
    </rPh>
    <rPh sb="4" eb="6">
      <t>テチョウ</t>
    </rPh>
    <rPh sb="7" eb="9">
      <t>コウフ</t>
    </rPh>
    <rPh sb="10" eb="11">
      <t>ウ</t>
    </rPh>
    <rPh sb="15" eb="16">
      <t>カタ</t>
    </rPh>
    <rPh sb="17" eb="19">
      <t>トクベツ</t>
    </rPh>
    <rPh sb="19" eb="20">
      <t>コウ</t>
    </rPh>
    <rPh sb="20" eb="21">
      <t>ショウ</t>
    </rPh>
    <rPh sb="23" eb="24">
      <t>ダイ</t>
    </rPh>
    <rPh sb="25" eb="26">
      <t>コウ</t>
    </rPh>
    <rPh sb="26" eb="27">
      <t>ショウ</t>
    </rPh>
    <rPh sb="30" eb="31">
      <t>カタ</t>
    </rPh>
    <phoneticPr fontId="3"/>
  </si>
  <si>
    <t>④1級、2級の身体障碍者手帳の交付を受けている方</t>
    <rPh sb="2" eb="3">
      <t>キュウ</t>
    </rPh>
    <rPh sb="5" eb="6">
      <t>キュウ</t>
    </rPh>
    <rPh sb="7" eb="9">
      <t>シンタイ</t>
    </rPh>
    <rPh sb="9" eb="12">
      <t>ショウガイシャ</t>
    </rPh>
    <rPh sb="12" eb="14">
      <t>テチョウ</t>
    </rPh>
    <rPh sb="15" eb="17">
      <t>コウフ</t>
    </rPh>
    <rPh sb="18" eb="19">
      <t>ウ</t>
    </rPh>
    <rPh sb="23" eb="24">
      <t>カタ</t>
    </rPh>
    <phoneticPr fontId="3"/>
  </si>
  <si>
    <t>⑥原子爆弾被爆者のうち厚生労働大臣の認定を受けている方の認定書を福祉事務所等から交付されている方</t>
    <rPh sb="1" eb="3">
      <t>ゲンシ</t>
    </rPh>
    <rPh sb="3" eb="5">
      <t>バクダン</t>
    </rPh>
    <rPh sb="5" eb="8">
      <t>ヒバクシャ</t>
    </rPh>
    <rPh sb="11" eb="13">
      <t>コウセイ</t>
    </rPh>
    <rPh sb="13" eb="15">
      <t>ロウドウ</t>
    </rPh>
    <rPh sb="15" eb="17">
      <t>ダイジン</t>
    </rPh>
    <rPh sb="18" eb="20">
      <t>ニンテイ</t>
    </rPh>
    <rPh sb="21" eb="22">
      <t>ウ</t>
    </rPh>
    <rPh sb="26" eb="27">
      <t>カタ</t>
    </rPh>
    <rPh sb="28" eb="30">
      <t>ニンテイ</t>
    </rPh>
    <rPh sb="30" eb="31">
      <t>ショ</t>
    </rPh>
    <rPh sb="32" eb="34">
      <t>フクシ</t>
    </rPh>
    <rPh sb="34" eb="36">
      <t>ジム</t>
    </rPh>
    <rPh sb="36" eb="37">
      <t>ショ</t>
    </rPh>
    <rPh sb="37" eb="38">
      <t>トウ</t>
    </rPh>
    <rPh sb="40" eb="42">
      <t>コウフ</t>
    </rPh>
    <rPh sb="47" eb="48">
      <t>カタ</t>
    </rPh>
    <phoneticPr fontId="3"/>
  </si>
  <si>
    <t>⑦65歳以上で障害の程度が①、③、④と同程度であることの認定書を福祉事務所等から交付されている方</t>
    <rPh sb="3" eb="4">
      <t>サイ</t>
    </rPh>
    <rPh sb="4" eb="6">
      <t>イジョウ</t>
    </rPh>
    <rPh sb="7" eb="8">
      <t>ショウ</t>
    </rPh>
    <rPh sb="8" eb="9">
      <t>ガイ</t>
    </rPh>
    <rPh sb="10" eb="12">
      <t>テイド</t>
    </rPh>
    <rPh sb="19" eb="22">
      <t>ドウテイド</t>
    </rPh>
    <rPh sb="28" eb="30">
      <t>ニンテイ</t>
    </rPh>
    <rPh sb="30" eb="31">
      <t>ショ</t>
    </rPh>
    <rPh sb="32" eb="38">
      <t>フクシジムショトウ</t>
    </rPh>
    <rPh sb="40" eb="42">
      <t>コウフ</t>
    </rPh>
    <rPh sb="47" eb="48">
      <t>カタ</t>
    </rPh>
    <phoneticPr fontId="3"/>
  </si>
  <si>
    <t>⑧常に就床を要し、複雑な介護を要する方</t>
    <rPh sb="1" eb="2">
      <t>ツネ</t>
    </rPh>
    <rPh sb="3" eb="5">
      <t>シュウショウ</t>
    </rPh>
    <rPh sb="6" eb="7">
      <t>ヨウ</t>
    </rPh>
    <rPh sb="9" eb="11">
      <t>フクザツ</t>
    </rPh>
    <rPh sb="12" eb="14">
      <t>カイゴ</t>
    </rPh>
    <rPh sb="15" eb="16">
      <t>ヨウ</t>
    </rPh>
    <rPh sb="18" eb="19">
      <t>カタ</t>
    </rPh>
    <phoneticPr fontId="3"/>
  </si>
  <si>
    <t>寡婦</t>
    <rPh sb="0" eb="2">
      <t>カフ</t>
    </rPh>
    <phoneticPr fontId="3"/>
  </si>
  <si>
    <t>所得者（ひとり親に該当する方を除く）で、次の要件を満たす方</t>
    <rPh sb="0" eb="3">
      <t>ショトクシャ</t>
    </rPh>
    <rPh sb="7" eb="8">
      <t>オヤ</t>
    </rPh>
    <rPh sb="9" eb="11">
      <t>ガイトウ</t>
    </rPh>
    <rPh sb="13" eb="14">
      <t>カタ</t>
    </rPh>
    <rPh sb="15" eb="16">
      <t>ノゾ</t>
    </rPh>
    <rPh sb="20" eb="21">
      <t>ツギ</t>
    </rPh>
    <rPh sb="22" eb="24">
      <t>ヨウケン</t>
    </rPh>
    <rPh sb="25" eb="26">
      <t>ミ</t>
    </rPh>
    <rPh sb="28" eb="29">
      <t>カタ</t>
    </rPh>
    <phoneticPr fontId="3"/>
  </si>
  <si>
    <t>(1)夫と離婚した後婚姻をしていない方のうち</t>
    <rPh sb="3" eb="4">
      <t>オット</t>
    </rPh>
    <rPh sb="5" eb="7">
      <t>リコン</t>
    </rPh>
    <rPh sb="9" eb="10">
      <t>アト</t>
    </rPh>
    <rPh sb="10" eb="12">
      <t>コンイン</t>
    </rPh>
    <rPh sb="18" eb="19">
      <t>カタ</t>
    </rPh>
    <phoneticPr fontId="3"/>
  </si>
  <si>
    <t>①扶養親族のいる方</t>
    <rPh sb="1" eb="3">
      <t>フヨウ</t>
    </rPh>
    <rPh sb="3" eb="5">
      <t>シンゾク</t>
    </rPh>
    <rPh sb="8" eb="9">
      <t>カタ</t>
    </rPh>
    <phoneticPr fontId="3"/>
  </si>
  <si>
    <t>②合計所得金額が500万円以下の方</t>
    <rPh sb="1" eb="3">
      <t>ゴウケイ</t>
    </rPh>
    <rPh sb="3" eb="5">
      <t>ショトク</t>
    </rPh>
    <rPh sb="5" eb="7">
      <t>キンガク</t>
    </rPh>
    <rPh sb="11" eb="13">
      <t>マンエン</t>
    </rPh>
    <rPh sb="13" eb="15">
      <t>イカ</t>
    </rPh>
    <rPh sb="16" eb="17">
      <t>カタ</t>
    </rPh>
    <phoneticPr fontId="3"/>
  </si>
  <si>
    <t>③事実上婚姻関係と同様の事情にあると認められない方</t>
    <rPh sb="1" eb="4">
      <t>ジジツジョウ</t>
    </rPh>
    <rPh sb="4" eb="6">
      <t>コンイン</t>
    </rPh>
    <rPh sb="6" eb="8">
      <t>カンケイ</t>
    </rPh>
    <rPh sb="9" eb="11">
      <t>ドウヨウ</t>
    </rPh>
    <rPh sb="12" eb="14">
      <t>ジジョウ</t>
    </rPh>
    <rPh sb="18" eb="19">
      <t>ミト</t>
    </rPh>
    <rPh sb="24" eb="25">
      <t>カタ</t>
    </rPh>
    <phoneticPr fontId="3"/>
  </si>
  <si>
    <t>(2)夫と死別した後婚姻をしていない方又は夫の生死が明らかでない方のうち</t>
    <rPh sb="3" eb="4">
      <t>オット</t>
    </rPh>
    <rPh sb="5" eb="7">
      <t>シベツ</t>
    </rPh>
    <rPh sb="9" eb="10">
      <t>アト</t>
    </rPh>
    <rPh sb="10" eb="12">
      <t>コンイン</t>
    </rPh>
    <rPh sb="18" eb="19">
      <t>カタ</t>
    </rPh>
    <rPh sb="19" eb="20">
      <t>マタ</t>
    </rPh>
    <rPh sb="21" eb="22">
      <t>オット</t>
    </rPh>
    <rPh sb="23" eb="25">
      <t>セイシ</t>
    </rPh>
    <rPh sb="26" eb="27">
      <t>アキ</t>
    </rPh>
    <rPh sb="32" eb="33">
      <t>カタ</t>
    </rPh>
    <phoneticPr fontId="3"/>
  </si>
  <si>
    <t>①合計所得金額が500万円以下の方</t>
    <rPh sb="1" eb="3">
      <t>ゴウケイ</t>
    </rPh>
    <rPh sb="3" eb="5">
      <t>ショトク</t>
    </rPh>
    <rPh sb="5" eb="7">
      <t>キンガク</t>
    </rPh>
    <rPh sb="11" eb="13">
      <t>マンエン</t>
    </rPh>
    <rPh sb="13" eb="15">
      <t>イカ</t>
    </rPh>
    <rPh sb="16" eb="17">
      <t>カタ</t>
    </rPh>
    <phoneticPr fontId="3"/>
  </si>
  <si>
    <t>②事実上婚姻関係と同様の事情にあると認められない方</t>
    <rPh sb="1" eb="4">
      <t>ジジツジョウ</t>
    </rPh>
    <rPh sb="4" eb="6">
      <t>コンイン</t>
    </rPh>
    <rPh sb="6" eb="8">
      <t>カンケイ</t>
    </rPh>
    <rPh sb="9" eb="11">
      <t>ドウヨウ</t>
    </rPh>
    <rPh sb="12" eb="14">
      <t>ジジョウ</t>
    </rPh>
    <rPh sb="18" eb="19">
      <t>ミト</t>
    </rPh>
    <rPh sb="24" eb="25">
      <t>カタ</t>
    </rPh>
    <phoneticPr fontId="3"/>
  </si>
  <si>
    <t>ひとり親</t>
    <rPh sb="3" eb="4">
      <t>オヤ</t>
    </rPh>
    <phoneticPr fontId="3"/>
  </si>
  <si>
    <t>所得者で、次の全ての要件を満たす方</t>
    <rPh sb="0" eb="3">
      <t>ショトクシャ</t>
    </rPh>
    <rPh sb="5" eb="6">
      <t>ツギ</t>
    </rPh>
    <rPh sb="7" eb="8">
      <t>スベ</t>
    </rPh>
    <rPh sb="10" eb="12">
      <t>ヨウケン</t>
    </rPh>
    <rPh sb="13" eb="14">
      <t>ミ</t>
    </rPh>
    <rPh sb="16" eb="17">
      <t>カタ</t>
    </rPh>
    <phoneticPr fontId="3"/>
  </si>
  <si>
    <t>①現に婚姻をしていない又は配偶者の生死の明らかでない方</t>
    <rPh sb="1" eb="2">
      <t>ゲン</t>
    </rPh>
    <rPh sb="3" eb="5">
      <t>コンイン</t>
    </rPh>
    <rPh sb="11" eb="12">
      <t>マタ</t>
    </rPh>
    <rPh sb="13" eb="16">
      <t>ハイグウシャ</t>
    </rPh>
    <rPh sb="17" eb="19">
      <t>セイシ</t>
    </rPh>
    <rPh sb="20" eb="21">
      <t>アキ</t>
    </rPh>
    <rPh sb="26" eb="27">
      <t>カタ</t>
    </rPh>
    <phoneticPr fontId="3"/>
  </si>
  <si>
    <t>②生計を一にする子のいる方</t>
    <rPh sb="1" eb="3">
      <t>セイケイ</t>
    </rPh>
    <rPh sb="4" eb="5">
      <t>イチ</t>
    </rPh>
    <rPh sb="8" eb="9">
      <t>コ</t>
    </rPh>
    <rPh sb="12" eb="13">
      <t>カタ</t>
    </rPh>
    <phoneticPr fontId="3"/>
  </si>
  <si>
    <t>③合計所得金額が500万円以下の方</t>
    <rPh sb="1" eb="3">
      <t>ゴウケイ</t>
    </rPh>
    <rPh sb="3" eb="5">
      <t>ショトク</t>
    </rPh>
    <rPh sb="5" eb="7">
      <t>キンガク</t>
    </rPh>
    <rPh sb="11" eb="13">
      <t>マンエン</t>
    </rPh>
    <rPh sb="13" eb="15">
      <t>イカ</t>
    </rPh>
    <rPh sb="16" eb="17">
      <t>カタ</t>
    </rPh>
    <phoneticPr fontId="3"/>
  </si>
  <si>
    <t>④事実上婚姻関係と同様の事情にあると認められない方</t>
    <rPh sb="1" eb="4">
      <t>ジジツジョウ</t>
    </rPh>
    <rPh sb="4" eb="6">
      <t>コンイン</t>
    </rPh>
    <rPh sb="6" eb="8">
      <t>カンケイ</t>
    </rPh>
    <rPh sb="9" eb="11">
      <t>ドウヨウ</t>
    </rPh>
    <rPh sb="12" eb="14">
      <t>ジジョウ</t>
    </rPh>
    <rPh sb="18" eb="19">
      <t>ミト</t>
    </rPh>
    <rPh sb="24" eb="25">
      <t>カタ</t>
    </rPh>
    <phoneticPr fontId="3"/>
  </si>
  <si>
    <t>所得（いずれかの項目を入力）</t>
    <rPh sb="0" eb="2">
      <t>ショトク</t>
    </rPh>
    <rPh sb="8" eb="10">
      <t>コウモク</t>
    </rPh>
    <rPh sb="11" eb="13">
      <t>ニュウリョク</t>
    </rPh>
    <phoneticPr fontId="3"/>
  </si>
  <si>
    <t>無</t>
    <rPh sb="0" eb="1">
      <t>ナシ</t>
    </rPh>
    <phoneticPr fontId="3"/>
  </si>
  <si>
    <t>有</t>
    <rPh sb="0" eb="1">
      <t>アリ</t>
    </rPh>
    <phoneticPr fontId="3"/>
  </si>
  <si>
    <t>○家賃補助を申請した場合の補助適用後家賃額</t>
    <rPh sb="1" eb="3">
      <t>ヤチン</t>
    </rPh>
    <rPh sb="3" eb="5">
      <t>ホジョ</t>
    </rPh>
    <rPh sb="6" eb="8">
      <t>シンセイ</t>
    </rPh>
    <rPh sb="10" eb="12">
      <t>バアイ</t>
    </rPh>
    <rPh sb="13" eb="15">
      <t>ホジョ</t>
    </rPh>
    <rPh sb="15" eb="17">
      <t>テキヨウ</t>
    </rPh>
    <rPh sb="17" eb="18">
      <t>ゴ</t>
    </rPh>
    <rPh sb="18" eb="20">
      <t>ヤチン</t>
    </rPh>
    <rPh sb="20" eb="21">
      <t>ガク</t>
    </rPh>
    <phoneticPr fontId="3"/>
  </si>
  <si>
    <t>○昨年1月2日以降に就職または転職した場合（給与明細等から年間所得金額を推計）</t>
    <rPh sb="1" eb="3">
      <t>サクネン</t>
    </rPh>
    <rPh sb="4" eb="5">
      <t>ガツ</t>
    </rPh>
    <rPh sb="6" eb="7">
      <t>ニチ</t>
    </rPh>
    <rPh sb="7" eb="9">
      <t>イコウ</t>
    </rPh>
    <rPh sb="10" eb="12">
      <t>シュウショク</t>
    </rPh>
    <rPh sb="15" eb="17">
      <t>テンショク</t>
    </rPh>
    <rPh sb="19" eb="21">
      <t>バアイ</t>
    </rPh>
    <rPh sb="22" eb="24">
      <t>キュウヨ</t>
    </rPh>
    <rPh sb="24" eb="26">
      <t>メイサイ</t>
    </rPh>
    <rPh sb="26" eb="27">
      <t>トウ</t>
    </rPh>
    <rPh sb="29" eb="31">
      <t>ネンカン</t>
    </rPh>
    <rPh sb="31" eb="33">
      <t>ショトク</t>
    </rPh>
    <rPh sb="33" eb="35">
      <t>キンガク</t>
    </rPh>
    <rPh sb="36" eb="38">
      <t>スイケイ</t>
    </rPh>
    <phoneticPr fontId="3"/>
  </si>
  <si>
    <t>○年金収入の場合（年間所得金額を推計）　　※老齢年金、普通恩給の場合のみ</t>
    <rPh sb="1" eb="3">
      <t>ネンキン</t>
    </rPh>
    <rPh sb="3" eb="5">
      <t>シュウニュウ</t>
    </rPh>
    <rPh sb="6" eb="8">
      <t>バアイ</t>
    </rPh>
    <rPh sb="9" eb="11">
      <t>ネンカン</t>
    </rPh>
    <rPh sb="11" eb="13">
      <t>ショトク</t>
    </rPh>
    <rPh sb="13" eb="15">
      <t>キンガク</t>
    </rPh>
    <rPh sb="16" eb="18">
      <t>スイケイ</t>
    </rPh>
    <rPh sb="22" eb="24">
      <t>ロウレイ</t>
    </rPh>
    <rPh sb="24" eb="26">
      <t>ネンキン</t>
    </rPh>
    <rPh sb="27" eb="29">
      <t>フツウ</t>
    </rPh>
    <rPh sb="29" eb="31">
      <t>オンキュウ</t>
    </rPh>
    <rPh sb="32" eb="34">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</si>
</sst>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 &quot;円&quot;"/>
    <numFmt numFmtId="178" formatCode="#,##0&quot;円&quot;"/>
    <numFmt numFmtId="179" formatCode="0.0000_ "/>
    <numFmt numFmtId="180" formatCode="#,##0;&quot;△ &quot;#,##0"/>
    <numFmt numFmtId="181" formatCode="#,##0&quot;人&quot;"/>
  </numFmts>
  <fonts count="12" x14ac:knownFonts="1">
    <font>
      <sz val="12"/>
      <color theme="1"/>
      <name val="ＭＳ Ｐゴシック"/>
      <family val="2"/>
      <charset val="128"/>
    </font>
    <font>
      <sz val="12"/>
      <color theme="1"/>
      <name val="ＭＳ Ｐゴシック"/>
      <family val="2"/>
      <charset val="128"/>
    </font>
    <font>
      <sz val="11"/>
      <name val="ＭＳ Ｐゴシック"/>
      <family val="3"/>
      <charset val="128"/>
    </font>
    <font>
      <sz val="6"/>
      <name val="ＭＳ Ｐゴシック"/>
      <family val="2"/>
      <charset val="128"/>
    </font>
    <font>
      <sz val="6"/>
      <name val="ＭＳ Ｐゴシック"/>
      <family val="3"/>
      <charset val="128"/>
    </font>
    <font>
      <sz val="12"/>
      <name val="ＭＳ Ｐゴシック"/>
      <family val="3"/>
      <charset val="128"/>
    </font>
    <font>
      <b/>
      <sz val="12"/>
      <name val="ＭＳ Ｐゴシック"/>
      <family val="3"/>
      <charset val="128"/>
    </font>
    <font>
      <sz val="12"/>
      <color theme="1"/>
      <name val="ＭＳ Ｐゴシック"/>
      <family val="3"/>
      <charset val="128"/>
    </font>
    <font>
      <sz val="12"/>
      <name val="ＭＳ Ｐゴシック"/>
      <family val="2"/>
      <charset val="128"/>
    </font>
    <font>
      <sz val="20"/>
      <color rgb="FFFF0000"/>
      <name val="ＭＳ Ｐゴシック"/>
      <family val="3"/>
      <charset val="128"/>
    </font>
    <font>
      <b/>
      <sz val="16"/>
      <color rgb="FFFF0000"/>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5"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medium">
        <color indexed="64"/>
      </top>
      <bottom style="thin">
        <color indexed="64"/>
      </bottom>
      <diagonal/>
    </border>
    <border diagonalUp="1">
      <left style="thin">
        <color indexed="64"/>
      </left>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125">
    <xf numFmtId="0" fontId="0" fillId="0" borderId="0" xfId="0">
      <alignment vertical="center"/>
    </xf>
    <xf numFmtId="176" fontId="5" fillId="0" borderId="0" xfId="2" applyNumberFormat="1" applyFont="1">
      <alignment vertical="center"/>
    </xf>
    <xf numFmtId="176" fontId="5" fillId="0" borderId="1" xfId="2" applyNumberFormat="1" applyFont="1" applyBorder="1" applyAlignment="1">
      <alignment horizontal="center" vertical="center"/>
    </xf>
    <xf numFmtId="176" fontId="5" fillId="0" borderId="0" xfId="2" applyNumberFormat="1" applyFont="1" applyAlignment="1">
      <alignment vertical="center"/>
    </xf>
    <xf numFmtId="0" fontId="0" fillId="0" borderId="1" xfId="0" applyBorder="1" applyAlignment="1">
      <alignment vertical="center" shrinkToFit="1"/>
    </xf>
    <xf numFmtId="178" fontId="8" fillId="0" borderId="1" xfId="0" applyNumberFormat="1" applyFont="1" applyBorder="1" applyAlignment="1">
      <alignment vertical="center" shrinkToFit="1"/>
    </xf>
    <xf numFmtId="0" fontId="0" fillId="0" borderId="1" xfId="0" applyBorder="1" applyAlignment="1">
      <alignment horizontal="center" vertical="center" shrinkToFit="1"/>
    </xf>
    <xf numFmtId="38" fontId="5" fillId="0" borderId="17" xfId="1" applyFont="1" applyBorder="1" applyAlignment="1">
      <alignment vertical="center" shrinkToFit="1"/>
    </xf>
    <xf numFmtId="38" fontId="5" fillId="0" borderId="2" xfId="1" applyFont="1" applyBorder="1" applyAlignment="1">
      <alignment vertical="center" shrinkToFit="1"/>
    </xf>
    <xf numFmtId="38" fontId="5" fillId="0" borderId="2" xfId="1" applyFont="1" applyBorder="1" applyAlignment="1">
      <alignment horizontal="center" vertical="center" shrinkToFit="1"/>
    </xf>
    <xf numFmtId="38" fontId="5" fillId="0" borderId="18" xfId="0" applyNumberFormat="1" applyFont="1" applyBorder="1">
      <alignment vertical="center"/>
    </xf>
    <xf numFmtId="38" fontId="5" fillId="0" borderId="1" xfId="1" applyFont="1" applyFill="1" applyBorder="1" applyAlignment="1">
      <alignment vertical="center" shrinkToFit="1"/>
    </xf>
    <xf numFmtId="180" fontId="5" fillId="0" borderId="0" xfId="0" applyNumberFormat="1" applyFont="1">
      <alignment vertical="center"/>
    </xf>
    <xf numFmtId="0" fontId="0" fillId="0" borderId="0" xfId="0" applyAlignment="1">
      <alignment horizontal="center" vertical="top"/>
    </xf>
    <xf numFmtId="0" fontId="7" fillId="0" borderId="1" xfId="0" applyFont="1" applyBorder="1" applyAlignment="1">
      <alignment horizontal="center" vertical="center" shrinkToFit="1"/>
    </xf>
    <xf numFmtId="49" fontId="7" fillId="0" borderId="1" xfId="0" applyNumberFormat="1" applyFont="1" applyBorder="1" applyAlignment="1">
      <alignment horizontal="center" vertical="center" shrinkToFit="1"/>
    </xf>
    <xf numFmtId="178" fontId="0" fillId="0" borderId="1" xfId="0" applyNumberFormat="1" applyBorder="1" applyAlignment="1">
      <alignment vertical="center" shrinkToFit="1"/>
    </xf>
    <xf numFmtId="178" fontId="7" fillId="0" borderId="1" xfId="0" applyNumberFormat="1" applyFont="1" applyBorder="1" applyAlignment="1">
      <alignment vertical="center" shrinkToFit="1"/>
    </xf>
    <xf numFmtId="176" fontId="5" fillId="0" borderId="1" xfId="2" applyNumberFormat="1" applyFont="1" applyBorder="1" applyAlignment="1">
      <alignment horizontal="center" vertical="center" wrapText="1"/>
    </xf>
    <xf numFmtId="181" fontId="5" fillId="0" borderId="5" xfId="3" applyNumberFormat="1" applyFont="1" applyFill="1" applyBorder="1" applyAlignment="1">
      <alignment vertical="center"/>
    </xf>
    <xf numFmtId="176" fontId="5" fillId="0" borderId="1" xfId="2" applyNumberFormat="1" applyFont="1" applyBorder="1" applyAlignment="1">
      <alignment vertical="center"/>
    </xf>
    <xf numFmtId="176" fontId="5" fillId="0" borderId="1" xfId="3" applyNumberFormat="1" applyFont="1" applyFill="1" applyBorder="1" applyAlignment="1">
      <alignment vertical="center"/>
    </xf>
    <xf numFmtId="181" fontId="5" fillId="0" borderId="1" xfId="3" applyNumberFormat="1" applyFont="1" applyFill="1" applyBorder="1" applyAlignment="1">
      <alignment vertical="center"/>
    </xf>
    <xf numFmtId="176" fontId="5" fillId="0" borderId="1" xfId="2" applyNumberFormat="1" applyFont="1" applyBorder="1" applyAlignment="1">
      <alignment horizontal="center" vertical="center" wrapText="1"/>
    </xf>
    <xf numFmtId="179" fontId="0" fillId="0" borderId="1" xfId="0" applyNumberFormat="1" applyFill="1" applyBorder="1" applyAlignment="1">
      <alignment vertical="center" shrinkToFit="1"/>
    </xf>
    <xf numFmtId="176" fontId="5" fillId="0" borderId="4" xfId="2" applyNumberFormat="1" applyFont="1" applyBorder="1">
      <alignment vertical="center"/>
    </xf>
    <xf numFmtId="176" fontId="10" fillId="0" borderId="7" xfId="2" applyNumberFormat="1" applyFont="1" applyBorder="1">
      <alignment vertical="center"/>
    </xf>
    <xf numFmtId="176" fontId="10" fillId="0" borderId="8" xfId="2" applyNumberFormat="1" applyFont="1" applyBorder="1">
      <alignment vertical="center"/>
    </xf>
    <xf numFmtId="176" fontId="5" fillId="0" borderId="12" xfId="2" applyNumberFormat="1" applyFont="1" applyBorder="1">
      <alignment vertical="center"/>
    </xf>
    <xf numFmtId="176" fontId="5" fillId="0" borderId="1" xfId="2" applyNumberFormat="1" applyFont="1" applyBorder="1" applyAlignment="1">
      <alignment horizontal="center" vertical="center"/>
    </xf>
    <xf numFmtId="176" fontId="5" fillId="0" borderId="1" xfId="2" applyNumberFormat="1" applyFont="1" applyBorder="1">
      <alignment vertical="center"/>
    </xf>
    <xf numFmtId="38" fontId="5" fillId="2" borderId="1" xfId="1" applyFont="1" applyFill="1" applyBorder="1" applyAlignment="1">
      <alignment vertical="center" shrinkToFit="1"/>
    </xf>
    <xf numFmtId="176" fontId="5" fillId="0" borderId="1" xfId="2" applyNumberFormat="1" applyFont="1" applyBorder="1" applyAlignment="1">
      <alignment horizontal="center" vertical="center" wrapText="1"/>
    </xf>
    <xf numFmtId="176" fontId="11" fillId="0" borderId="0" xfId="2" applyNumberFormat="1" applyFont="1">
      <alignment vertical="center"/>
    </xf>
    <xf numFmtId="176" fontId="5" fillId="2" borderId="1" xfId="2" applyNumberFormat="1" applyFont="1" applyFill="1" applyBorder="1" applyAlignment="1">
      <alignment vertical="center"/>
    </xf>
    <xf numFmtId="176" fontId="11" fillId="0" borderId="0" xfId="2" applyNumberFormat="1" applyFont="1" applyAlignment="1">
      <alignment vertical="center"/>
    </xf>
    <xf numFmtId="181" fontId="5" fillId="2" borderId="1" xfId="3" applyNumberFormat="1" applyFont="1" applyFill="1" applyBorder="1" applyAlignment="1">
      <alignment vertical="center"/>
    </xf>
    <xf numFmtId="178" fontId="5" fillId="0" borderId="1" xfId="3" applyNumberFormat="1" applyFont="1" applyFill="1" applyBorder="1" applyAlignment="1">
      <alignment vertical="center"/>
    </xf>
    <xf numFmtId="177" fontId="6" fillId="0" borderId="1" xfId="2" applyNumberFormat="1" applyFont="1" applyBorder="1" applyAlignment="1">
      <alignment vertical="center" shrinkToFit="1"/>
    </xf>
    <xf numFmtId="177" fontId="5" fillId="0" borderId="1" xfId="3" applyNumberFormat="1" applyFont="1" applyFill="1" applyBorder="1" applyAlignment="1">
      <alignment vertical="center" shrinkToFit="1"/>
    </xf>
    <xf numFmtId="178" fontId="5" fillId="0" borderId="1" xfId="2" applyNumberFormat="1" applyFont="1" applyBorder="1" applyAlignment="1">
      <alignment horizontal="center" vertical="center"/>
    </xf>
    <xf numFmtId="176" fontId="5" fillId="0" borderId="2" xfId="2" applyNumberFormat="1" applyFont="1" applyBorder="1" applyAlignment="1">
      <alignment vertical="center"/>
    </xf>
    <xf numFmtId="176" fontId="5" fillId="0" borderId="22" xfId="2" applyNumberFormat="1" applyFont="1" applyBorder="1" applyAlignment="1">
      <alignment horizontal="center" vertical="center"/>
    </xf>
    <xf numFmtId="176" fontId="5" fillId="0" borderId="20" xfId="2" applyNumberFormat="1" applyFont="1" applyBorder="1" applyAlignment="1">
      <alignment vertical="center"/>
    </xf>
    <xf numFmtId="176" fontId="5" fillId="0" borderId="4" xfId="2" applyNumberFormat="1" applyFont="1" applyBorder="1" applyAlignment="1">
      <alignment horizontal="center" vertical="center"/>
    </xf>
    <xf numFmtId="176" fontId="5" fillId="0" borderId="20" xfId="2" applyNumberFormat="1" applyFont="1" applyBorder="1" applyAlignment="1">
      <alignment horizontal="center" vertical="center"/>
    </xf>
    <xf numFmtId="0" fontId="0" fillId="0" borderId="1" xfId="0" applyBorder="1" applyAlignment="1">
      <alignment horizontal="center" vertical="center" shrinkToFit="1"/>
    </xf>
    <xf numFmtId="176" fontId="5" fillId="0" borderId="1" xfId="2" applyNumberFormat="1" applyFont="1" applyBorder="1" applyAlignment="1">
      <alignment horizontal="center" vertical="center" wrapText="1"/>
    </xf>
    <xf numFmtId="176" fontId="5" fillId="0" borderId="1" xfId="2" applyNumberFormat="1" applyFont="1" applyBorder="1" applyAlignment="1">
      <alignment vertical="center"/>
    </xf>
    <xf numFmtId="176" fontId="5" fillId="0" borderId="4" xfId="2" applyNumberFormat="1" applyFont="1" applyBorder="1" applyAlignment="1">
      <alignment horizontal="center" vertical="center"/>
    </xf>
    <xf numFmtId="176" fontId="5" fillId="0" borderId="20" xfId="2" applyNumberFormat="1" applyFont="1" applyBorder="1" applyAlignment="1">
      <alignment horizontal="center" vertical="center"/>
    </xf>
    <xf numFmtId="176" fontId="5" fillId="0" borderId="20" xfId="2" applyNumberFormat="1" applyFont="1" applyBorder="1" applyAlignment="1">
      <alignment vertical="center"/>
    </xf>
    <xf numFmtId="176" fontId="5" fillId="0" borderId="22" xfId="2" applyNumberFormat="1" applyFont="1" applyBorder="1" applyAlignment="1">
      <alignment horizontal="center" vertical="center"/>
    </xf>
    <xf numFmtId="176" fontId="5" fillId="0" borderId="2" xfId="2" applyNumberFormat="1" applyFont="1" applyBorder="1" applyAlignment="1">
      <alignment vertical="center"/>
    </xf>
    <xf numFmtId="176" fontId="5" fillId="0" borderId="0" xfId="2" applyNumberFormat="1" applyFont="1" applyBorder="1">
      <alignment vertical="center"/>
    </xf>
    <xf numFmtId="176" fontId="5" fillId="0" borderId="20" xfId="2" applyNumberFormat="1" applyFont="1" applyFill="1" applyBorder="1" applyAlignment="1">
      <alignment vertical="center"/>
    </xf>
    <xf numFmtId="176" fontId="5" fillId="2" borderId="13" xfId="2" applyNumberFormat="1" applyFont="1" applyFill="1" applyBorder="1" applyAlignment="1">
      <alignment vertical="center"/>
    </xf>
    <xf numFmtId="176" fontId="5" fillId="0" borderId="14" xfId="2" applyNumberFormat="1" applyFont="1" applyBorder="1" applyAlignment="1">
      <alignment vertical="center"/>
    </xf>
    <xf numFmtId="176" fontId="5" fillId="0" borderId="15" xfId="2" applyNumberFormat="1" applyFont="1" applyBorder="1" applyAlignment="1">
      <alignment vertical="center"/>
    </xf>
    <xf numFmtId="176" fontId="5" fillId="0" borderId="16" xfId="2" applyNumberFormat="1" applyFont="1" applyBorder="1" applyAlignment="1">
      <alignment vertical="center"/>
    </xf>
    <xf numFmtId="176" fontId="5" fillId="0" borderId="4" xfId="2" applyNumberFormat="1" applyFont="1" applyFill="1" applyBorder="1" applyAlignment="1">
      <alignment horizontal="center" vertical="center"/>
    </xf>
    <xf numFmtId="176" fontId="5" fillId="2" borderId="20" xfId="2" applyNumberFormat="1" applyFont="1" applyFill="1" applyBorder="1" applyAlignment="1">
      <alignment vertical="center"/>
    </xf>
    <xf numFmtId="176" fontId="9" fillId="0" borderId="3" xfId="2" applyNumberFormat="1" applyFont="1" applyBorder="1" applyAlignment="1">
      <alignment horizontal="center" vertical="center"/>
    </xf>
    <xf numFmtId="176" fontId="5" fillId="0" borderId="25" xfId="2" applyNumberFormat="1" applyFont="1" applyBorder="1" applyAlignment="1">
      <alignment vertical="center"/>
    </xf>
    <xf numFmtId="176" fontId="5" fillId="2" borderId="7" xfId="2" applyNumberFormat="1"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0" borderId="20" xfId="2" applyNumberFormat="1" applyFont="1" applyBorder="1">
      <alignment vertical="center"/>
    </xf>
    <xf numFmtId="176" fontId="5" fillId="0" borderId="9" xfId="2" applyNumberFormat="1" applyFont="1" applyBorder="1" applyAlignment="1">
      <alignment horizontal="center" vertical="center" shrinkToFit="1"/>
    </xf>
    <xf numFmtId="176" fontId="5" fillId="0" borderId="10" xfId="2" applyNumberFormat="1" applyFont="1" applyBorder="1" applyAlignment="1">
      <alignment horizontal="center" vertical="center" shrinkToFit="1"/>
    </xf>
    <xf numFmtId="176" fontId="5" fillId="0" borderId="11" xfId="2" applyNumberFormat="1" applyFont="1" applyBorder="1" applyAlignment="1">
      <alignment horizontal="center" vertical="center" shrinkToFit="1"/>
    </xf>
    <xf numFmtId="38" fontId="5" fillId="2" borderId="12" xfId="1" applyFont="1" applyFill="1" applyBorder="1" applyAlignment="1">
      <alignment vertical="center" shrinkToFit="1"/>
    </xf>
    <xf numFmtId="38" fontId="5" fillId="2" borderId="13" xfId="1" applyFont="1" applyFill="1" applyBorder="1" applyAlignment="1">
      <alignment vertical="center" shrinkToFit="1"/>
    </xf>
    <xf numFmtId="38" fontId="5" fillId="2" borderId="14" xfId="1" applyFont="1" applyFill="1" applyBorder="1" applyAlignment="1">
      <alignment vertical="center" shrinkToFit="1"/>
    </xf>
    <xf numFmtId="38" fontId="5" fillId="2" borderId="15" xfId="1" applyFont="1" applyFill="1" applyBorder="1" applyAlignment="1">
      <alignment vertical="center" shrinkToFit="1"/>
    </xf>
    <xf numFmtId="38" fontId="5" fillId="2" borderId="16" xfId="1" applyFont="1" applyFill="1" applyBorder="1" applyAlignment="1">
      <alignment vertical="center" shrinkToFit="1"/>
    </xf>
    <xf numFmtId="176" fontId="5" fillId="0" borderId="4" xfId="2" applyNumberFormat="1" applyFont="1" applyBorder="1" applyAlignment="1">
      <alignment horizontal="center" vertical="center" shrinkToFit="1"/>
    </xf>
    <xf numFmtId="176" fontId="5" fillId="0" borderId="20" xfId="2" applyNumberFormat="1" applyFont="1" applyBorder="1" applyAlignment="1">
      <alignment horizontal="center" vertical="center" shrinkToFit="1"/>
    </xf>
    <xf numFmtId="176" fontId="5" fillId="0" borderId="6" xfId="2" applyNumberFormat="1" applyFont="1" applyBorder="1" applyAlignment="1">
      <alignment horizontal="center" vertical="center" shrinkToFit="1"/>
    </xf>
    <xf numFmtId="176" fontId="5" fillId="2" borderId="7" xfId="2" applyNumberFormat="1" applyFont="1" applyFill="1" applyBorder="1">
      <alignment vertical="center"/>
    </xf>
    <xf numFmtId="176" fontId="5" fillId="2" borderId="8" xfId="2" applyNumberFormat="1" applyFont="1" applyFill="1" applyBorder="1">
      <alignment vertical="center"/>
    </xf>
    <xf numFmtId="176" fontId="5" fillId="0" borderId="26" xfId="2" applyNumberFormat="1" applyFont="1" applyBorder="1" applyAlignment="1">
      <alignment horizontal="center" vertical="center" wrapText="1"/>
    </xf>
    <xf numFmtId="176" fontId="5" fillId="0" borderId="27" xfId="2" applyNumberFormat="1" applyFont="1" applyBorder="1" applyAlignment="1">
      <alignment horizontal="center" vertical="center" wrapText="1"/>
    </xf>
    <xf numFmtId="176" fontId="5" fillId="0" borderId="28" xfId="2" applyNumberFormat="1" applyFont="1" applyBorder="1" applyAlignment="1">
      <alignment horizontal="center" vertical="center" wrapText="1"/>
    </xf>
    <xf numFmtId="0" fontId="0" fillId="0" borderId="1" xfId="0" applyBorder="1" applyAlignment="1">
      <alignment horizontal="center" vertical="center" shrinkToFit="1"/>
    </xf>
    <xf numFmtId="0" fontId="5" fillId="0" borderId="1" xfId="0" applyFont="1" applyFill="1" applyBorder="1" applyAlignment="1">
      <alignment horizontal="center" vertical="center"/>
    </xf>
    <xf numFmtId="176" fontId="10" fillId="0" borderId="6" xfId="2" applyNumberFormat="1" applyFont="1" applyBorder="1" applyAlignment="1">
      <alignment horizontal="center" vertical="center" shrinkToFit="1"/>
    </xf>
    <xf numFmtId="176" fontId="10" fillId="0" borderId="7" xfId="2" applyNumberFormat="1" applyFont="1" applyBorder="1" applyAlignment="1">
      <alignment horizontal="center" vertical="center" shrinkToFit="1"/>
    </xf>
    <xf numFmtId="176" fontId="5" fillId="0" borderId="4" xfId="2" applyNumberFormat="1" applyFont="1" applyBorder="1" applyAlignment="1">
      <alignment horizontal="center" vertical="center" wrapText="1"/>
    </xf>
    <xf numFmtId="0" fontId="0" fillId="0" borderId="1" xfId="0" applyBorder="1" applyAlignment="1">
      <alignment horizontal="center" vertical="center"/>
    </xf>
    <xf numFmtId="180" fontId="5" fillId="0" borderId="9" xfId="0" applyNumberFormat="1" applyFont="1" applyBorder="1" applyAlignment="1">
      <alignment horizontal="center" vertical="center" shrinkToFit="1"/>
    </xf>
    <xf numFmtId="180" fontId="5" fillId="0" borderId="12" xfId="0" applyNumberFormat="1" applyFont="1" applyBorder="1" applyAlignment="1">
      <alignment horizontal="center" vertical="center" shrinkToFit="1"/>
    </xf>
    <xf numFmtId="180" fontId="5" fillId="0" borderId="14" xfId="0" applyNumberFormat="1" applyFont="1" applyBorder="1" applyAlignment="1">
      <alignment horizontal="center" vertical="center" shrinkToFit="1"/>
    </xf>
    <xf numFmtId="180" fontId="5" fillId="0" borderId="10" xfId="0" applyNumberFormat="1" applyFont="1" applyBorder="1" applyAlignment="1">
      <alignment horizontal="center" vertical="center" shrinkToFit="1"/>
    </xf>
    <xf numFmtId="180" fontId="5" fillId="0" borderId="1" xfId="0" applyNumberFormat="1" applyFont="1" applyBorder="1" applyAlignment="1">
      <alignment horizontal="center" vertical="center" shrinkToFit="1"/>
    </xf>
    <xf numFmtId="180" fontId="5" fillId="0" borderId="15" xfId="0" applyNumberFormat="1" applyFont="1" applyBorder="1" applyAlignment="1">
      <alignment horizontal="center" vertical="center" shrinkToFit="1"/>
    </xf>
    <xf numFmtId="176" fontId="5" fillId="0" borderId="24" xfId="2" applyNumberFormat="1" applyFont="1" applyBorder="1" applyAlignment="1">
      <alignment horizontal="center" vertical="center" wrapText="1"/>
    </xf>
    <xf numFmtId="176" fontId="5" fillId="0" borderId="20" xfId="2" applyNumberFormat="1" applyFont="1" applyBorder="1" applyAlignment="1">
      <alignment horizontal="center" vertical="center" wrapText="1"/>
    </xf>
    <xf numFmtId="176" fontId="5" fillId="0" borderId="4" xfId="2" applyNumberFormat="1" applyFont="1" applyBorder="1" applyAlignment="1">
      <alignment horizontal="center" vertical="center"/>
    </xf>
    <xf numFmtId="176" fontId="5" fillId="0" borderId="1" xfId="2" applyNumberFormat="1" applyFont="1" applyBorder="1" applyAlignment="1">
      <alignment horizontal="center" vertical="center" wrapText="1"/>
    </xf>
    <xf numFmtId="176" fontId="5" fillId="0" borderId="4" xfId="2" applyNumberFormat="1" applyFont="1" applyBorder="1" applyAlignment="1">
      <alignment horizontal="center" vertical="center" wrapText="1" justifyLastLine="1"/>
    </xf>
    <xf numFmtId="176" fontId="5" fillId="0" borderId="19" xfId="2" applyNumberFormat="1" applyFont="1" applyBorder="1" applyAlignment="1">
      <alignment horizontal="center" vertical="center" wrapText="1" justifyLastLine="1"/>
    </xf>
    <xf numFmtId="176" fontId="5" fillId="0" borderId="20" xfId="2" applyNumberFormat="1" applyFont="1" applyBorder="1" applyAlignment="1">
      <alignment horizontal="center" vertical="center" wrapText="1" justifyLastLine="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15" xfId="0" applyFont="1" applyBorder="1" applyAlignment="1">
      <alignment horizontal="center" vertical="center" shrinkToFit="1"/>
    </xf>
    <xf numFmtId="176" fontId="5" fillId="0" borderId="1" xfId="2" applyNumberFormat="1" applyFont="1" applyBorder="1" applyAlignment="1">
      <alignment vertical="center"/>
    </xf>
    <xf numFmtId="176" fontId="5" fillId="0" borderId="11" xfId="2" applyNumberFormat="1" applyFont="1" applyBorder="1" applyAlignment="1">
      <alignment horizontal="center" vertical="center" wrapText="1"/>
    </xf>
    <xf numFmtId="176" fontId="5" fillId="0" borderId="13" xfId="2" applyNumberFormat="1" applyFont="1" applyBorder="1" applyAlignment="1">
      <alignment horizontal="center" vertical="center" wrapText="1"/>
    </xf>
    <xf numFmtId="176" fontId="5" fillId="0" borderId="10" xfId="2" applyNumberFormat="1" applyFont="1" applyBorder="1" applyAlignment="1">
      <alignment horizontal="center" vertical="center" wrapText="1"/>
    </xf>
    <xf numFmtId="176" fontId="5" fillId="0" borderId="22" xfId="2" applyNumberFormat="1" applyFont="1" applyBorder="1" applyAlignment="1">
      <alignment horizontal="center" vertical="center"/>
    </xf>
    <xf numFmtId="176" fontId="5" fillId="0" borderId="2" xfId="2" applyNumberFormat="1" applyFont="1" applyBorder="1" applyAlignment="1">
      <alignment vertical="center"/>
    </xf>
    <xf numFmtId="176" fontId="5" fillId="0" borderId="4" xfId="2" applyNumberFormat="1" applyFont="1" applyBorder="1" applyAlignment="1">
      <alignment vertical="center"/>
    </xf>
    <xf numFmtId="176" fontId="5" fillId="0" borderId="19" xfId="2" applyNumberFormat="1" applyFont="1" applyBorder="1" applyAlignment="1">
      <alignment vertical="center"/>
    </xf>
    <xf numFmtId="176" fontId="5" fillId="0" borderId="20" xfId="2" applyNumberFormat="1" applyFont="1" applyBorder="1" applyAlignment="1">
      <alignment vertical="center"/>
    </xf>
    <xf numFmtId="0" fontId="5" fillId="0" borderId="10" xfId="0" applyFont="1" applyBorder="1" applyAlignment="1">
      <alignment horizontal="center" vertical="center"/>
    </xf>
    <xf numFmtId="176" fontId="5" fillId="0" borderId="23" xfId="2" applyNumberFormat="1" applyFont="1" applyBorder="1" applyAlignment="1">
      <alignment horizontal="center" vertical="center" wrapText="1"/>
    </xf>
    <xf numFmtId="176" fontId="5" fillId="0" borderId="19" xfId="2" applyNumberFormat="1" applyFont="1" applyBorder="1" applyAlignment="1">
      <alignment horizontal="center" vertical="center" wrapText="1"/>
    </xf>
    <xf numFmtId="176" fontId="5" fillId="0" borderId="12" xfId="2" applyNumberFormat="1" applyFont="1" applyBorder="1" applyAlignment="1">
      <alignment horizontal="center" vertical="center"/>
    </xf>
    <xf numFmtId="176" fontId="5" fillId="0" borderId="1" xfId="2" applyNumberFormat="1" applyFont="1" applyBorder="1" applyAlignment="1">
      <alignment horizontal="center" vertical="center" wrapText="1" justifyLastLine="1"/>
    </xf>
    <xf numFmtId="176" fontId="5" fillId="0" borderId="23" xfId="2" applyNumberFormat="1" applyFont="1" applyBorder="1" applyAlignment="1">
      <alignment horizontal="center" vertical="center"/>
    </xf>
    <xf numFmtId="176" fontId="5" fillId="0" borderId="20" xfId="2" applyNumberFormat="1" applyFont="1" applyBorder="1" applyAlignment="1">
      <alignment horizontal="center" vertical="center"/>
    </xf>
    <xf numFmtId="176" fontId="5" fillId="0" borderId="3" xfId="2" applyNumberFormat="1" applyFont="1" applyBorder="1" applyAlignment="1">
      <alignment vertical="center"/>
    </xf>
    <xf numFmtId="176" fontId="5" fillId="0" borderId="21" xfId="2" applyNumberFormat="1" applyFont="1" applyBorder="1" applyAlignment="1">
      <alignment vertical="center"/>
    </xf>
  </cellXfs>
  <cellStyles count="6">
    <cellStyle name="桁区切り" xfId="1" builtinId="6"/>
    <cellStyle name="桁区切り 2" xfId="3" xr:uid="{EAE77092-100D-4DEC-9C4B-A685E3AAA53F}"/>
    <cellStyle name="桁区切り 3" xfId="5" xr:uid="{71381218-8B46-40FE-9AD4-9101F1F8A2BB}"/>
    <cellStyle name="標準" xfId="0" builtinId="0"/>
    <cellStyle name="標準 2" xfId="4" xr:uid="{1EAA13EE-7CFB-46F0-8D88-3772DF5B8E62}"/>
    <cellStyle name="標準 3" xfId="2" xr:uid="{E77B84C3-C5E7-4DEB-9CF0-220650D4F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881064</xdr:colOff>
      <xdr:row>4</xdr:row>
      <xdr:rowOff>87313</xdr:rowOff>
    </xdr:from>
    <xdr:to>
      <xdr:col>19</xdr:col>
      <xdr:colOff>555626</xdr:colOff>
      <xdr:row>5</xdr:row>
      <xdr:rowOff>214313</xdr:rowOff>
    </xdr:to>
    <xdr:sp macro="" textlink="">
      <xdr:nvSpPr>
        <xdr:cNvPr id="2" name="テキスト ボックス 1">
          <a:extLst>
            <a:ext uri="{FF2B5EF4-FFF2-40B4-BE49-F238E27FC236}">
              <a16:creationId xmlns:a16="http://schemas.microsoft.com/office/drawing/2014/main" id="{DF951FA4-01BA-41BC-BDCF-FBEDAA0C89EC}"/>
            </a:ext>
          </a:extLst>
        </xdr:cNvPr>
        <xdr:cNvSpPr txBox="1"/>
      </xdr:nvSpPr>
      <xdr:spPr>
        <a:xfrm>
          <a:off x="17835564" y="500063"/>
          <a:ext cx="1674812" cy="301625"/>
        </a:xfrm>
        <a:prstGeom prst="wedgeRoundRectCallout">
          <a:avLst>
            <a:gd name="adj1" fmla="val -44530"/>
            <a:gd name="adj2" fmla="val 419114"/>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対象の人数を入力</a:t>
          </a:r>
        </a:p>
      </xdr:txBody>
    </xdr:sp>
    <xdr:clientData/>
  </xdr:twoCellAnchor>
  <xdr:twoCellAnchor>
    <xdr:from>
      <xdr:col>0</xdr:col>
      <xdr:colOff>0</xdr:colOff>
      <xdr:row>17</xdr:row>
      <xdr:rowOff>33339</xdr:rowOff>
    </xdr:from>
    <xdr:to>
      <xdr:col>4</xdr:col>
      <xdr:colOff>857250</xdr:colOff>
      <xdr:row>19</xdr:row>
      <xdr:rowOff>39689</xdr:rowOff>
    </xdr:to>
    <xdr:sp macro="" textlink="">
      <xdr:nvSpPr>
        <xdr:cNvPr id="3" name="テキスト ボックス 2">
          <a:extLst>
            <a:ext uri="{FF2B5EF4-FFF2-40B4-BE49-F238E27FC236}">
              <a16:creationId xmlns:a16="http://schemas.microsoft.com/office/drawing/2014/main" id="{9CDCEB3C-3BED-48DF-8C6A-0DAD3042D973}"/>
            </a:ext>
          </a:extLst>
        </xdr:cNvPr>
        <xdr:cNvSpPr txBox="1"/>
      </xdr:nvSpPr>
      <xdr:spPr>
        <a:xfrm>
          <a:off x="0" y="3382964"/>
          <a:ext cx="4810125" cy="355600"/>
        </a:xfrm>
        <a:prstGeom prst="wedgeRoundRectCallout">
          <a:avLst>
            <a:gd name="adj1" fmla="val -28554"/>
            <a:gd name="adj2" fmla="val -159932"/>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「有」か「無」を入力。給与明細からの推計であっても必ず入力</a:t>
          </a:r>
        </a:p>
      </xdr:txBody>
    </xdr:sp>
    <xdr:clientData/>
  </xdr:twoCellAnchor>
  <xdr:twoCellAnchor>
    <xdr:from>
      <xdr:col>5</xdr:col>
      <xdr:colOff>549275</xdr:colOff>
      <xdr:row>17</xdr:row>
      <xdr:rowOff>2</xdr:rowOff>
    </xdr:from>
    <xdr:to>
      <xdr:col>8</xdr:col>
      <xdr:colOff>515938</xdr:colOff>
      <xdr:row>19</xdr:row>
      <xdr:rowOff>1</xdr:rowOff>
    </xdr:to>
    <xdr:sp macro="" textlink="">
      <xdr:nvSpPr>
        <xdr:cNvPr id="4" name="テキスト ボックス 3">
          <a:extLst>
            <a:ext uri="{FF2B5EF4-FFF2-40B4-BE49-F238E27FC236}">
              <a16:creationId xmlns:a16="http://schemas.microsoft.com/office/drawing/2014/main" id="{FF836D8A-4799-4786-A5FE-651028EA27E1}"/>
            </a:ext>
          </a:extLst>
        </xdr:cNvPr>
        <xdr:cNvSpPr txBox="1"/>
      </xdr:nvSpPr>
      <xdr:spPr>
        <a:xfrm>
          <a:off x="5502275" y="3349627"/>
          <a:ext cx="2967038" cy="349249"/>
        </a:xfrm>
        <a:prstGeom prst="wedgeRoundRectCallout">
          <a:avLst>
            <a:gd name="adj1" fmla="val -35528"/>
            <a:gd name="adj2" fmla="val -156025"/>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いずれかの書類の該当欄の金額を入力</a:t>
          </a:r>
        </a:p>
      </xdr:txBody>
    </xdr:sp>
    <xdr:clientData/>
  </xdr:twoCellAnchor>
  <xdr:twoCellAnchor>
    <xdr:from>
      <xdr:col>1</xdr:col>
      <xdr:colOff>388938</xdr:colOff>
      <xdr:row>2</xdr:row>
      <xdr:rowOff>49214</xdr:rowOff>
    </xdr:from>
    <xdr:to>
      <xdr:col>4</xdr:col>
      <xdr:colOff>293689</xdr:colOff>
      <xdr:row>3</xdr:row>
      <xdr:rowOff>166689</xdr:rowOff>
    </xdr:to>
    <xdr:sp macro="" textlink="">
      <xdr:nvSpPr>
        <xdr:cNvPr id="7" name="テキスト ボックス 6">
          <a:extLst>
            <a:ext uri="{FF2B5EF4-FFF2-40B4-BE49-F238E27FC236}">
              <a16:creationId xmlns:a16="http://schemas.microsoft.com/office/drawing/2014/main" id="{F1C9EFC5-55B6-4CBB-81B3-2F333A873452}"/>
            </a:ext>
          </a:extLst>
        </xdr:cNvPr>
        <xdr:cNvSpPr txBox="1"/>
      </xdr:nvSpPr>
      <xdr:spPr>
        <a:xfrm>
          <a:off x="1063626" y="525464"/>
          <a:ext cx="3182938" cy="355600"/>
        </a:xfrm>
        <a:prstGeom prst="wedgeRoundRectCallout">
          <a:avLst>
            <a:gd name="adj1" fmla="val -31960"/>
            <a:gd name="adj2" fmla="val 107925"/>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「不合格」のときは入居基準を満たさない</a:t>
          </a:r>
        </a:p>
      </xdr:txBody>
    </xdr:sp>
    <xdr:clientData/>
  </xdr:twoCellAnchor>
  <xdr:twoCellAnchor>
    <xdr:from>
      <xdr:col>5</xdr:col>
      <xdr:colOff>103187</xdr:colOff>
      <xdr:row>0</xdr:row>
      <xdr:rowOff>174625</xdr:rowOff>
    </xdr:from>
    <xdr:to>
      <xdr:col>8</xdr:col>
      <xdr:colOff>587375</xdr:colOff>
      <xdr:row>4</xdr:row>
      <xdr:rowOff>63500</xdr:rowOff>
    </xdr:to>
    <xdr:sp macro="" textlink="">
      <xdr:nvSpPr>
        <xdr:cNvPr id="5" name="テキスト ボックス 4">
          <a:extLst>
            <a:ext uri="{FF2B5EF4-FFF2-40B4-BE49-F238E27FC236}">
              <a16:creationId xmlns:a16="http://schemas.microsoft.com/office/drawing/2014/main" id="{8511C9EA-B357-4249-97DE-2A0FA5C8CF43}"/>
            </a:ext>
          </a:extLst>
        </xdr:cNvPr>
        <xdr:cNvSpPr txBox="1"/>
      </xdr:nvSpPr>
      <xdr:spPr>
        <a:xfrm>
          <a:off x="5056187" y="174625"/>
          <a:ext cx="3484563" cy="777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2000">
              <a:latin typeface="ＭＳ Ｐゴシック" panose="020B0600070205080204" pitchFamily="50" charset="-128"/>
              <a:ea typeface="ＭＳ Ｐゴシック" panose="020B0600070205080204" pitchFamily="50" charset="-128"/>
            </a:rPr>
            <a:t>色「</a:t>
          </a:r>
          <a:r>
            <a:rPr kumimoji="1" lang="ja-JP" altLang="en-US" sz="2000">
              <a:solidFill>
                <a:schemeClr val="accent2">
                  <a:lumMod val="40000"/>
                  <a:lumOff val="60000"/>
                </a:schemeClr>
              </a:solidFill>
              <a:latin typeface="ＭＳ Ｐゴシック" panose="020B0600070205080204" pitchFamily="50" charset="-128"/>
              <a:ea typeface="ＭＳ Ｐゴシック" panose="020B0600070205080204" pitchFamily="50" charset="-128"/>
            </a:rPr>
            <a:t>■</a:t>
          </a:r>
          <a:r>
            <a:rPr kumimoji="1" lang="ja-JP" altLang="en-US" sz="2000">
              <a:solidFill>
                <a:sysClr val="windowText" lastClr="000000"/>
              </a:solidFill>
              <a:latin typeface="ＭＳ Ｐゴシック" panose="020B0600070205080204" pitchFamily="50" charset="-128"/>
              <a:ea typeface="ＭＳ Ｐゴシック" panose="020B0600070205080204" pitchFamily="50" charset="-128"/>
            </a:rPr>
            <a:t>」のついたセルに数値を入力してください。</a:t>
          </a:r>
          <a:endParaRPr kumimoji="1" lang="ja-JP" altLang="en-US" sz="2000">
            <a:solidFill>
              <a:schemeClr val="accent2">
                <a:lumMod val="40000"/>
                <a:lumOff val="6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881064</xdr:colOff>
      <xdr:row>4</xdr:row>
      <xdr:rowOff>87313</xdr:rowOff>
    </xdr:from>
    <xdr:to>
      <xdr:col>19</xdr:col>
      <xdr:colOff>555626</xdr:colOff>
      <xdr:row>5</xdr:row>
      <xdr:rowOff>214313</xdr:rowOff>
    </xdr:to>
    <xdr:sp macro="" textlink="">
      <xdr:nvSpPr>
        <xdr:cNvPr id="2" name="テキスト ボックス 1">
          <a:extLst>
            <a:ext uri="{FF2B5EF4-FFF2-40B4-BE49-F238E27FC236}">
              <a16:creationId xmlns:a16="http://schemas.microsoft.com/office/drawing/2014/main" id="{C9C45949-36DD-4C4E-9564-903AF64CEC1C}"/>
            </a:ext>
          </a:extLst>
        </xdr:cNvPr>
        <xdr:cNvSpPr txBox="1"/>
      </xdr:nvSpPr>
      <xdr:spPr>
        <a:xfrm>
          <a:off x="17880014" y="989013"/>
          <a:ext cx="1681162" cy="304800"/>
        </a:xfrm>
        <a:prstGeom prst="wedgeRoundRectCallout">
          <a:avLst>
            <a:gd name="adj1" fmla="val -44530"/>
            <a:gd name="adj2" fmla="val 419114"/>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対象の人数を入力</a:t>
          </a:r>
        </a:p>
      </xdr:txBody>
    </xdr:sp>
    <xdr:clientData/>
  </xdr:twoCellAnchor>
  <xdr:twoCellAnchor>
    <xdr:from>
      <xdr:col>0</xdr:col>
      <xdr:colOff>0</xdr:colOff>
      <xdr:row>17</xdr:row>
      <xdr:rowOff>33339</xdr:rowOff>
    </xdr:from>
    <xdr:to>
      <xdr:col>4</xdr:col>
      <xdr:colOff>857250</xdr:colOff>
      <xdr:row>19</xdr:row>
      <xdr:rowOff>39689</xdr:rowOff>
    </xdr:to>
    <xdr:sp macro="" textlink="">
      <xdr:nvSpPr>
        <xdr:cNvPr id="3" name="テキスト ボックス 2">
          <a:extLst>
            <a:ext uri="{FF2B5EF4-FFF2-40B4-BE49-F238E27FC236}">
              <a16:creationId xmlns:a16="http://schemas.microsoft.com/office/drawing/2014/main" id="{67185361-F330-4E9F-8A00-2A2F37212F3B}"/>
            </a:ext>
          </a:extLst>
        </xdr:cNvPr>
        <xdr:cNvSpPr txBox="1"/>
      </xdr:nvSpPr>
      <xdr:spPr>
        <a:xfrm>
          <a:off x="0" y="3919539"/>
          <a:ext cx="4813300" cy="361950"/>
        </a:xfrm>
        <a:prstGeom prst="wedgeRoundRectCallout">
          <a:avLst>
            <a:gd name="adj1" fmla="val -28554"/>
            <a:gd name="adj2" fmla="val -159932"/>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「有」か「無」を入力。給与明細からの推計であっても必ず入力</a:t>
          </a:r>
        </a:p>
      </xdr:txBody>
    </xdr:sp>
    <xdr:clientData/>
  </xdr:twoCellAnchor>
  <xdr:twoCellAnchor>
    <xdr:from>
      <xdr:col>5</xdr:col>
      <xdr:colOff>549275</xdr:colOff>
      <xdr:row>17</xdr:row>
      <xdr:rowOff>2</xdr:rowOff>
    </xdr:from>
    <xdr:to>
      <xdr:col>8</xdr:col>
      <xdr:colOff>515938</xdr:colOff>
      <xdr:row>19</xdr:row>
      <xdr:rowOff>1</xdr:rowOff>
    </xdr:to>
    <xdr:sp macro="" textlink="">
      <xdr:nvSpPr>
        <xdr:cNvPr id="4" name="テキスト ボックス 3">
          <a:extLst>
            <a:ext uri="{FF2B5EF4-FFF2-40B4-BE49-F238E27FC236}">
              <a16:creationId xmlns:a16="http://schemas.microsoft.com/office/drawing/2014/main" id="{0AE3EEC7-D9DC-4D03-B851-85A46BE44CA0}"/>
            </a:ext>
          </a:extLst>
        </xdr:cNvPr>
        <xdr:cNvSpPr txBox="1"/>
      </xdr:nvSpPr>
      <xdr:spPr>
        <a:xfrm>
          <a:off x="5508625" y="3886202"/>
          <a:ext cx="2976563" cy="355599"/>
        </a:xfrm>
        <a:prstGeom prst="wedgeRoundRectCallout">
          <a:avLst>
            <a:gd name="adj1" fmla="val -35528"/>
            <a:gd name="adj2" fmla="val -156025"/>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いずれかの書類の該当欄の金額を入力</a:t>
          </a:r>
        </a:p>
      </xdr:txBody>
    </xdr:sp>
    <xdr:clientData/>
  </xdr:twoCellAnchor>
  <xdr:twoCellAnchor>
    <xdr:from>
      <xdr:col>1</xdr:col>
      <xdr:colOff>388938</xdr:colOff>
      <xdr:row>2</xdr:row>
      <xdr:rowOff>49214</xdr:rowOff>
    </xdr:from>
    <xdr:to>
      <xdr:col>4</xdr:col>
      <xdr:colOff>293689</xdr:colOff>
      <xdr:row>3</xdr:row>
      <xdr:rowOff>166689</xdr:rowOff>
    </xdr:to>
    <xdr:sp macro="" textlink="">
      <xdr:nvSpPr>
        <xdr:cNvPr id="5" name="テキスト ボックス 4">
          <a:extLst>
            <a:ext uri="{FF2B5EF4-FFF2-40B4-BE49-F238E27FC236}">
              <a16:creationId xmlns:a16="http://schemas.microsoft.com/office/drawing/2014/main" id="{AC68593C-3F87-4949-92BD-68081A878961}"/>
            </a:ext>
          </a:extLst>
        </xdr:cNvPr>
        <xdr:cNvSpPr txBox="1"/>
      </xdr:nvSpPr>
      <xdr:spPr>
        <a:xfrm>
          <a:off x="1062038" y="531814"/>
          <a:ext cx="3187701" cy="358775"/>
        </a:xfrm>
        <a:prstGeom prst="wedgeRoundRectCallout">
          <a:avLst>
            <a:gd name="adj1" fmla="val -31960"/>
            <a:gd name="adj2" fmla="val 107925"/>
            <a:gd name="adj3" fmla="val 16667"/>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t>「不合格」のときは入居基準を満たさない</a:t>
          </a:r>
        </a:p>
      </xdr:txBody>
    </xdr:sp>
    <xdr:clientData/>
  </xdr:twoCellAnchor>
  <xdr:twoCellAnchor>
    <xdr:from>
      <xdr:col>5</xdr:col>
      <xdr:colOff>317502</xdr:colOff>
      <xdr:row>0</xdr:row>
      <xdr:rowOff>142875</xdr:rowOff>
    </xdr:from>
    <xdr:to>
      <xdr:col>7</xdr:col>
      <xdr:colOff>341314</xdr:colOff>
      <xdr:row>4</xdr:row>
      <xdr:rowOff>71437</xdr:rowOff>
    </xdr:to>
    <xdr:sp macro="" textlink="">
      <xdr:nvSpPr>
        <xdr:cNvPr id="6" name="テキスト ボックス 5">
          <a:extLst>
            <a:ext uri="{FF2B5EF4-FFF2-40B4-BE49-F238E27FC236}">
              <a16:creationId xmlns:a16="http://schemas.microsoft.com/office/drawing/2014/main" id="{A1D0ADEE-459D-4FB0-95F4-BADA1974F6E7}"/>
            </a:ext>
          </a:extLst>
        </xdr:cNvPr>
        <xdr:cNvSpPr txBox="1"/>
      </xdr:nvSpPr>
      <xdr:spPr>
        <a:xfrm>
          <a:off x="5270502" y="142875"/>
          <a:ext cx="2024062" cy="8175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000">
              <a:solidFill>
                <a:srgbClr val="FF0000"/>
              </a:solidFill>
              <a:latin typeface="ＭＳ Ｐゴシック" panose="020B0600070205080204" pitchFamily="50" charset="-128"/>
              <a:ea typeface="ＭＳ Ｐゴシック" panose="020B0600070205080204" pitchFamily="50" charset="-128"/>
            </a:rPr>
            <a:t>入力例</a:t>
          </a:r>
        </a:p>
      </xdr:txBody>
    </xdr:sp>
    <xdr:clientData/>
  </xdr:twoCellAnchor>
  <xdr:twoCellAnchor>
    <xdr:from>
      <xdr:col>8</xdr:col>
      <xdr:colOff>230187</xdr:colOff>
      <xdr:row>1</xdr:row>
      <xdr:rowOff>0</xdr:rowOff>
    </xdr:from>
    <xdr:to>
      <xdr:col>11</xdr:col>
      <xdr:colOff>714375</xdr:colOff>
      <xdr:row>4</xdr:row>
      <xdr:rowOff>127000</xdr:rowOff>
    </xdr:to>
    <xdr:sp macro="" textlink="">
      <xdr:nvSpPr>
        <xdr:cNvPr id="7" name="テキスト ボックス 6">
          <a:extLst>
            <a:ext uri="{FF2B5EF4-FFF2-40B4-BE49-F238E27FC236}">
              <a16:creationId xmlns:a16="http://schemas.microsoft.com/office/drawing/2014/main" id="{0046E5E2-8016-4657-BD1D-54900108CB93}"/>
            </a:ext>
          </a:extLst>
        </xdr:cNvPr>
        <xdr:cNvSpPr txBox="1"/>
      </xdr:nvSpPr>
      <xdr:spPr>
        <a:xfrm>
          <a:off x="8183562" y="238125"/>
          <a:ext cx="3484563" cy="7778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2000">
              <a:latin typeface="ＭＳ Ｐゴシック" panose="020B0600070205080204" pitchFamily="50" charset="-128"/>
              <a:ea typeface="ＭＳ Ｐゴシック" panose="020B0600070205080204" pitchFamily="50" charset="-128"/>
            </a:rPr>
            <a:t>色「</a:t>
          </a:r>
          <a:r>
            <a:rPr kumimoji="1" lang="ja-JP" altLang="en-US" sz="2000">
              <a:solidFill>
                <a:schemeClr val="accent2">
                  <a:lumMod val="40000"/>
                  <a:lumOff val="60000"/>
                </a:schemeClr>
              </a:solidFill>
              <a:latin typeface="ＭＳ Ｐゴシック" panose="020B0600070205080204" pitchFamily="50" charset="-128"/>
              <a:ea typeface="ＭＳ Ｐゴシック" panose="020B0600070205080204" pitchFamily="50" charset="-128"/>
            </a:rPr>
            <a:t>■</a:t>
          </a:r>
          <a:r>
            <a:rPr kumimoji="1" lang="ja-JP" altLang="en-US" sz="2000">
              <a:solidFill>
                <a:sysClr val="windowText" lastClr="000000"/>
              </a:solidFill>
              <a:latin typeface="ＭＳ Ｐゴシック" panose="020B0600070205080204" pitchFamily="50" charset="-128"/>
              <a:ea typeface="ＭＳ Ｐゴシック" panose="020B0600070205080204" pitchFamily="50" charset="-128"/>
            </a:rPr>
            <a:t>」のついたセルに数値を入力してください。</a:t>
          </a:r>
          <a:endParaRPr kumimoji="1" lang="ja-JP" altLang="en-US" sz="2000">
            <a:solidFill>
              <a:schemeClr val="accent2">
                <a:lumMod val="40000"/>
                <a:lumOff val="6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043D-DA8E-4768-9414-ED8C9CDB5EB1}">
  <dimension ref="A1:Z58"/>
  <sheetViews>
    <sheetView tabSelected="1" zoomScale="80" zoomScaleNormal="80" zoomScaleSheetLayoutView="100" workbookViewId="0">
      <selection activeCell="J17" sqref="J17"/>
    </sheetView>
  </sheetViews>
  <sheetFormatPr defaultColWidth="9" defaultRowHeight="14" x14ac:dyDescent="0.2"/>
  <cols>
    <col min="1" max="1" width="8.83203125" style="1" customWidth="1"/>
    <col min="2" max="2" width="16.75" style="1" customWidth="1"/>
    <col min="3" max="19" width="13.1640625" style="1" customWidth="1"/>
    <col min="20" max="20" width="15" style="1" customWidth="1"/>
    <col min="21" max="21" width="12.6640625" style="1" customWidth="1"/>
    <col min="22" max="16384" width="9" style="1"/>
  </cols>
  <sheetData>
    <row r="1" spans="1:20" ht="19" x14ac:dyDescent="0.2">
      <c r="A1" s="35" t="s">
        <v>69</v>
      </c>
      <c r="B1" s="3"/>
      <c r="C1" s="3"/>
      <c r="D1" s="3"/>
      <c r="E1" s="3"/>
      <c r="F1" s="3"/>
      <c r="G1" s="3"/>
      <c r="H1" s="3"/>
      <c r="I1" s="3"/>
      <c r="J1" s="3"/>
      <c r="K1" s="3"/>
      <c r="L1" s="3"/>
      <c r="M1" s="3"/>
      <c r="N1" s="3"/>
      <c r="O1" s="3"/>
      <c r="P1" s="3"/>
      <c r="Q1" s="3"/>
      <c r="R1" s="3"/>
    </row>
    <row r="2" spans="1:20" ht="19" x14ac:dyDescent="0.2">
      <c r="A2" s="35"/>
      <c r="B2" s="3"/>
      <c r="C2" s="3"/>
      <c r="D2" s="3"/>
      <c r="E2" s="3"/>
      <c r="F2" s="3"/>
      <c r="G2" s="3"/>
      <c r="H2" s="3"/>
      <c r="I2" s="3"/>
      <c r="J2" s="3"/>
      <c r="K2" s="3"/>
      <c r="L2" s="3"/>
      <c r="M2" s="3"/>
      <c r="N2" s="3"/>
      <c r="O2" s="3"/>
      <c r="P2" s="3"/>
      <c r="Q2" s="3"/>
      <c r="R2" s="3"/>
    </row>
    <row r="3" spans="1:20" ht="19" x14ac:dyDescent="0.2">
      <c r="A3" s="35"/>
      <c r="B3" s="3"/>
      <c r="C3" s="3"/>
      <c r="D3" s="3"/>
      <c r="E3" s="3"/>
      <c r="F3" s="3"/>
      <c r="G3" s="3"/>
      <c r="H3" s="3"/>
      <c r="I3" s="3"/>
      <c r="J3" s="3"/>
      <c r="K3" s="3"/>
      <c r="L3" s="3"/>
      <c r="M3" s="3"/>
      <c r="N3" s="3"/>
      <c r="O3" s="3"/>
      <c r="P3" s="3"/>
      <c r="Q3" s="3"/>
      <c r="R3" s="3"/>
    </row>
    <row r="4" spans="1:20" x14ac:dyDescent="0.2">
      <c r="A4" s="3"/>
      <c r="B4" s="3"/>
      <c r="C4" s="3"/>
      <c r="D4" s="3"/>
      <c r="E4" s="3"/>
      <c r="F4" s="3"/>
      <c r="G4" s="3"/>
      <c r="H4" s="3"/>
      <c r="I4" s="3"/>
      <c r="J4" s="3"/>
      <c r="K4" s="3"/>
      <c r="L4" s="3"/>
      <c r="M4" s="3"/>
      <c r="N4" s="3"/>
      <c r="O4" s="3"/>
      <c r="P4" s="3"/>
      <c r="Q4" s="3"/>
      <c r="R4" s="3"/>
    </row>
    <row r="5" spans="1:20" x14ac:dyDescent="0.2">
      <c r="A5" s="3"/>
      <c r="B5" s="3"/>
      <c r="C5" s="3"/>
      <c r="D5" s="3"/>
      <c r="E5" s="3"/>
      <c r="F5" s="3"/>
      <c r="G5" s="3"/>
      <c r="H5" s="3"/>
      <c r="I5" s="3"/>
      <c r="J5" s="3"/>
      <c r="K5" s="3"/>
      <c r="L5" s="3"/>
      <c r="M5" s="3"/>
      <c r="N5" s="3"/>
      <c r="O5" s="3"/>
      <c r="P5" s="3"/>
      <c r="Q5" s="3"/>
      <c r="R5" s="3"/>
    </row>
    <row r="6" spans="1:20" ht="24" thickBot="1" x14ac:dyDescent="0.25">
      <c r="A6" s="20" t="s">
        <v>18</v>
      </c>
      <c r="B6" s="62" t="str">
        <f>IF(D6&lt;=487000,"合格","不合格")</f>
        <v>合格</v>
      </c>
      <c r="C6" s="20" t="s">
        <v>14</v>
      </c>
      <c r="D6" s="38">
        <f>ROUNDDOWN((I16-S16)/12,0)</f>
        <v>0</v>
      </c>
      <c r="E6" s="3"/>
      <c r="F6" s="3"/>
      <c r="G6" s="3"/>
      <c r="H6" s="3"/>
      <c r="I6" s="3"/>
      <c r="J6" s="3"/>
      <c r="K6" s="3"/>
      <c r="L6" s="3"/>
      <c r="M6" s="3"/>
      <c r="N6" s="3"/>
      <c r="O6" s="3"/>
      <c r="P6" s="3"/>
      <c r="Q6" s="3"/>
      <c r="R6" s="3"/>
      <c r="S6" s="3"/>
    </row>
    <row r="7" spans="1:20" ht="14" customHeight="1" thickBot="1" x14ac:dyDescent="0.25">
      <c r="A7" s="87" t="s">
        <v>3</v>
      </c>
      <c r="B7" s="80" t="s">
        <v>80</v>
      </c>
      <c r="C7" s="117" t="s">
        <v>122</v>
      </c>
      <c r="D7" s="117"/>
      <c r="E7" s="117"/>
      <c r="F7" s="117"/>
      <c r="G7" s="118"/>
      <c r="H7" s="118"/>
      <c r="I7" s="96"/>
      <c r="J7" s="99" t="s">
        <v>15</v>
      </c>
      <c r="K7" s="100"/>
      <c r="L7" s="100"/>
      <c r="M7" s="100"/>
      <c r="N7" s="100"/>
      <c r="O7" s="100"/>
      <c r="P7" s="100"/>
      <c r="Q7" s="100"/>
      <c r="R7" s="100"/>
      <c r="S7" s="101"/>
      <c r="T7" s="98" t="s">
        <v>17</v>
      </c>
    </row>
    <row r="8" spans="1:20" ht="56" x14ac:dyDescent="0.2">
      <c r="A8" s="87"/>
      <c r="B8" s="81"/>
      <c r="C8" s="95" t="s">
        <v>52</v>
      </c>
      <c r="D8" s="110" t="s">
        <v>53</v>
      </c>
      <c r="E8" s="110" t="s">
        <v>54</v>
      </c>
      <c r="F8" s="108" t="s">
        <v>55</v>
      </c>
      <c r="G8" s="96" t="s">
        <v>70</v>
      </c>
      <c r="H8" s="98" t="s">
        <v>71</v>
      </c>
      <c r="I8" s="98" t="s">
        <v>0</v>
      </c>
      <c r="J8" s="18" t="s">
        <v>16</v>
      </c>
      <c r="K8" s="32" t="s">
        <v>79</v>
      </c>
      <c r="L8" s="32" t="s">
        <v>56</v>
      </c>
      <c r="M8" s="18" t="s">
        <v>9</v>
      </c>
      <c r="N8" s="18" t="s">
        <v>10</v>
      </c>
      <c r="O8" s="18" t="s">
        <v>11</v>
      </c>
      <c r="P8" s="18" t="s">
        <v>12</v>
      </c>
      <c r="Q8" s="23" t="s">
        <v>13</v>
      </c>
      <c r="R8" s="18" t="s">
        <v>57</v>
      </c>
      <c r="S8" s="120" t="s">
        <v>2</v>
      </c>
      <c r="T8" s="98"/>
    </row>
    <row r="9" spans="1:20" x14ac:dyDescent="0.2">
      <c r="A9" s="87"/>
      <c r="B9" s="82"/>
      <c r="C9" s="96"/>
      <c r="D9" s="98"/>
      <c r="E9" s="98"/>
      <c r="F9" s="109"/>
      <c r="G9" s="96"/>
      <c r="H9" s="98"/>
      <c r="I9" s="98"/>
      <c r="J9" s="40">
        <v>380000</v>
      </c>
      <c r="K9" s="40">
        <v>100000</v>
      </c>
      <c r="L9" s="40">
        <v>380000</v>
      </c>
      <c r="M9" s="40">
        <v>100000</v>
      </c>
      <c r="N9" s="40">
        <v>250000</v>
      </c>
      <c r="O9" s="40">
        <v>270000</v>
      </c>
      <c r="P9" s="40">
        <v>400000</v>
      </c>
      <c r="Q9" s="40">
        <v>270000</v>
      </c>
      <c r="R9" s="40">
        <v>350000</v>
      </c>
      <c r="S9" s="120"/>
      <c r="T9" s="98"/>
    </row>
    <row r="10" spans="1:20" x14ac:dyDescent="0.2">
      <c r="A10" s="44" t="s">
        <v>1</v>
      </c>
      <c r="B10" s="64"/>
      <c r="C10" s="61"/>
      <c r="D10" s="34"/>
      <c r="E10" s="34"/>
      <c r="F10" s="56"/>
      <c r="G10" s="55">
        <f t="shared" ref="G10:G15" si="0">IF(SUM(C10:F10)&gt;0,0,G24)</f>
        <v>0</v>
      </c>
      <c r="H10" s="30">
        <f t="shared" ref="H10:H15" si="1">_xlfn.IFS(SUM(C10:G10)&gt;0,0,K25&gt;0,K25,K25=0,N25)</f>
        <v>0</v>
      </c>
      <c r="I10" s="21">
        <f t="shared" ref="I10:I15" si="2">SUM(C10:G10)</f>
        <v>0</v>
      </c>
      <c r="J10" s="22">
        <f>COUNTA(B11:B15)</f>
        <v>0</v>
      </c>
      <c r="K10" s="37">
        <f>IF(B10="有",IF(I10&gt;=100000,100000,I10),0)</f>
        <v>0</v>
      </c>
      <c r="L10" s="36"/>
      <c r="M10" s="36"/>
      <c r="N10" s="36"/>
      <c r="O10" s="36"/>
      <c r="P10" s="36"/>
      <c r="Q10" s="36"/>
      <c r="R10" s="36"/>
      <c r="S10" s="39">
        <f>J9*J10+K10+SUMPRODUCT($L$9:$R$9,L10:R10)</f>
        <v>0</v>
      </c>
      <c r="T10" s="39">
        <f t="shared" ref="T10:T15" si="3">I10-S10</f>
        <v>0</v>
      </c>
    </row>
    <row r="11" spans="1:20" x14ac:dyDescent="0.2">
      <c r="A11" s="60" t="s">
        <v>5</v>
      </c>
      <c r="B11" s="64"/>
      <c r="C11" s="61"/>
      <c r="D11" s="34"/>
      <c r="E11" s="34"/>
      <c r="F11" s="56"/>
      <c r="G11" s="55">
        <f t="shared" si="0"/>
        <v>0</v>
      </c>
      <c r="H11" s="30">
        <f t="shared" si="1"/>
        <v>0</v>
      </c>
      <c r="I11" s="21">
        <f t="shared" si="2"/>
        <v>0</v>
      </c>
      <c r="J11" s="19"/>
      <c r="K11" s="37">
        <f t="shared" ref="K11:K15" si="4">IF(B11="有",IF(I11&gt;=100000,100000,I11),0)</f>
        <v>0</v>
      </c>
      <c r="L11" s="36"/>
      <c r="M11" s="36"/>
      <c r="N11" s="36"/>
      <c r="O11" s="36"/>
      <c r="P11" s="36"/>
      <c r="Q11" s="36"/>
      <c r="R11" s="36"/>
      <c r="S11" s="39">
        <f>K11+SUMPRODUCT($L$9:$R$9,L11:R11)</f>
        <v>0</v>
      </c>
      <c r="T11" s="39">
        <f t="shared" si="3"/>
        <v>0</v>
      </c>
    </row>
    <row r="12" spans="1:20" x14ac:dyDescent="0.2">
      <c r="A12" s="60" t="s">
        <v>4</v>
      </c>
      <c r="B12" s="64"/>
      <c r="C12" s="61"/>
      <c r="D12" s="34"/>
      <c r="E12" s="34"/>
      <c r="F12" s="56"/>
      <c r="G12" s="55">
        <f t="shared" si="0"/>
        <v>0</v>
      </c>
      <c r="H12" s="30">
        <f t="shared" si="1"/>
        <v>0</v>
      </c>
      <c r="I12" s="21">
        <f t="shared" si="2"/>
        <v>0</v>
      </c>
      <c r="J12" s="19"/>
      <c r="K12" s="37">
        <f t="shared" si="4"/>
        <v>0</v>
      </c>
      <c r="L12" s="36"/>
      <c r="M12" s="36"/>
      <c r="N12" s="36"/>
      <c r="O12" s="36"/>
      <c r="P12" s="36"/>
      <c r="Q12" s="36"/>
      <c r="R12" s="36"/>
      <c r="S12" s="39">
        <f t="shared" ref="S12:S15" si="5">K12+SUMPRODUCT($L$9:$R$9,L12:R12)</f>
        <v>0</v>
      </c>
      <c r="T12" s="39">
        <f t="shared" si="3"/>
        <v>0</v>
      </c>
    </row>
    <row r="13" spans="1:20" x14ac:dyDescent="0.2">
      <c r="A13" s="60" t="s">
        <v>6</v>
      </c>
      <c r="B13" s="64"/>
      <c r="C13" s="61"/>
      <c r="D13" s="34"/>
      <c r="E13" s="34"/>
      <c r="F13" s="56"/>
      <c r="G13" s="55">
        <f t="shared" si="0"/>
        <v>0</v>
      </c>
      <c r="H13" s="30">
        <f t="shared" si="1"/>
        <v>0</v>
      </c>
      <c r="I13" s="21">
        <f t="shared" si="2"/>
        <v>0</v>
      </c>
      <c r="J13" s="19"/>
      <c r="K13" s="37">
        <f t="shared" si="4"/>
        <v>0</v>
      </c>
      <c r="L13" s="36"/>
      <c r="M13" s="36"/>
      <c r="N13" s="36"/>
      <c r="O13" s="36"/>
      <c r="P13" s="36"/>
      <c r="Q13" s="36"/>
      <c r="R13" s="36"/>
      <c r="S13" s="39">
        <f t="shared" si="5"/>
        <v>0</v>
      </c>
      <c r="T13" s="39">
        <f t="shared" si="3"/>
        <v>0</v>
      </c>
    </row>
    <row r="14" spans="1:20" x14ac:dyDescent="0.2">
      <c r="A14" s="60" t="s">
        <v>7</v>
      </c>
      <c r="B14" s="64"/>
      <c r="C14" s="61"/>
      <c r="D14" s="34"/>
      <c r="E14" s="34"/>
      <c r="F14" s="56"/>
      <c r="G14" s="55">
        <f t="shared" si="0"/>
        <v>0</v>
      </c>
      <c r="H14" s="30">
        <f t="shared" si="1"/>
        <v>0</v>
      </c>
      <c r="I14" s="21">
        <f t="shared" si="2"/>
        <v>0</v>
      </c>
      <c r="J14" s="19"/>
      <c r="K14" s="37">
        <f t="shared" si="4"/>
        <v>0</v>
      </c>
      <c r="L14" s="36"/>
      <c r="M14" s="36"/>
      <c r="N14" s="36"/>
      <c r="O14" s="36"/>
      <c r="P14" s="36"/>
      <c r="Q14" s="36"/>
      <c r="R14" s="36"/>
      <c r="S14" s="39">
        <f t="shared" si="5"/>
        <v>0</v>
      </c>
      <c r="T14" s="39">
        <f t="shared" si="3"/>
        <v>0</v>
      </c>
    </row>
    <row r="15" spans="1:20" ht="14.5" thickBot="1" x14ac:dyDescent="0.25">
      <c r="A15" s="60" t="s">
        <v>8</v>
      </c>
      <c r="B15" s="65"/>
      <c r="C15" s="61"/>
      <c r="D15" s="34"/>
      <c r="E15" s="34"/>
      <c r="F15" s="56"/>
      <c r="G15" s="55">
        <f t="shared" si="0"/>
        <v>0</v>
      </c>
      <c r="H15" s="30">
        <f t="shared" si="1"/>
        <v>0</v>
      </c>
      <c r="I15" s="21">
        <f t="shared" si="2"/>
        <v>0</v>
      </c>
      <c r="J15" s="19"/>
      <c r="K15" s="37">
        <f t="shared" si="4"/>
        <v>0</v>
      </c>
      <c r="L15" s="36"/>
      <c r="M15" s="36"/>
      <c r="N15" s="36"/>
      <c r="O15" s="36"/>
      <c r="P15" s="36"/>
      <c r="Q15" s="36"/>
      <c r="R15" s="36"/>
      <c r="S15" s="39">
        <f t="shared" si="5"/>
        <v>0</v>
      </c>
      <c r="T15" s="39">
        <f t="shared" si="3"/>
        <v>0</v>
      </c>
    </row>
    <row r="16" spans="1:20" ht="14.5" thickBot="1" x14ac:dyDescent="0.25">
      <c r="A16" s="2" t="s">
        <v>50</v>
      </c>
      <c r="B16" s="63"/>
      <c r="C16" s="57">
        <f>SUM(C10:C15)</f>
        <v>0</v>
      </c>
      <c r="D16" s="58">
        <f t="shared" ref="D16:H16" si="6">SUM(D10:D15)</f>
        <v>0</v>
      </c>
      <c r="E16" s="58">
        <f t="shared" si="6"/>
        <v>0</v>
      </c>
      <c r="F16" s="59">
        <f t="shared" si="6"/>
        <v>0</v>
      </c>
      <c r="G16" s="43">
        <f t="shared" si="6"/>
        <v>0</v>
      </c>
      <c r="H16" s="20">
        <f t="shared" si="6"/>
        <v>0</v>
      </c>
      <c r="I16" s="21">
        <f>SUM(I10:I15)</f>
        <v>0</v>
      </c>
      <c r="J16" s="37">
        <f>J10*J9</f>
        <v>0</v>
      </c>
      <c r="K16" s="37">
        <f>SUM(K10:K15)</f>
        <v>0</v>
      </c>
      <c r="L16" s="37">
        <f>SUM(L10:L15)*L9</f>
        <v>0</v>
      </c>
      <c r="M16" s="37">
        <f t="shared" ref="M16:R16" si="7">SUM(M10:M15)*M9</f>
        <v>0</v>
      </c>
      <c r="N16" s="37">
        <f t="shared" si="7"/>
        <v>0</v>
      </c>
      <c r="O16" s="37">
        <f t="shared" si="7"/>
        <v>0</v>
      </c>
      <c r="P16" s="37">
        <f t="shared" si="7"/>
        <v>0</v>
      </c>
      <c r="Q16" s="37">
        <f t="shared" si="7"/>
        <v>0</v>
      </c>
      <c r="R16" s="37">
        <f t="shared" si="7"/>
        <v>0</v>
      </c>
      <c r="S16" s="39">
        <f>SUM(S10:S15)</f>
        <v>0</v>
      </c>
      <c r="T16" s="39">
        <f>SUM(T10:T15)</f>
        <v>0</v>
      </c>
    </row>
    <row r="22" spans="1:26" ht="19.5" thickBot="1" x14ac:dyDescent="0.25">
      <c r="A22" s="33" t="s">
        <v>126</v>
      </c>
      <c r="I22" s="33" t="s">
        <v>127</v>
      </c>
    </row>
    <row r="23" spans="1:26" ht="14.5" thickBot="1" x14ac:dyDescent="0.25">
      <c r="A23" s="44" t="s">
        <v>62</v>
      </c>
      <c r="B23" s="67" t="s">
        <v>58</v>
      </c>
      <c r="C23" s="68" t="s">
        <v>59</v>
      </c>
      <c r="D23" s="69" t="s">
        <v>60</v>
      </c>
      <c r="E23" s="45" t="s">
        <v>61</v>
      </c>
      <c r="F23" s="29" t="s">
        <v>63</v>
      </c>
      <c r="G23" s="29" t="s">
        <v>64</v>
      </c>
      <c r="I23" s="97" t="s">
        <v>67</v>
      </c>
      <c r="J23" s="121"/>
      <c r="K23" s="122"/>
      <c r="L23" s="97" t="s">
        <v>68</v>
      </c>
      <c r="M23" s="121"/>
      <c r="N23" s="122"/>
    </row>
    <row r="24" spans="1:26" x14ac:dyDescent="0.2">
      <c r="A24" s="25" t="str">
        <f t="shared" ref="A24:A29" si="8">A10</f>
        <v>本人</v>
      </c>
      <c r="B24" s="70"/>
      <c r="C24" s="31"/>
      <c r="D24" s="71"/>
      <c r="E24" s="66" t="str">
        <f>IF(C24=0,"",(B24-D24)/C24*12+D24)</f>
        <v/>
      </c>
      <c r="F24" s="30">
        <f>_xlfn.IFS(E24="",0,E24&gt;6600000,E24,E24&gt;=1624000,ROUNDDOWN(E24/4000,0)*4000,E24&gt;=1622000,1622000,E24&gt;1620000,1620000,E24&gt;1619000,1619000,E24&lt;=1618999,E24)</f>
        <v>0</v>
      </c>
      <c r="G24" s="30">
        <f>_xlfn.IFS(AND(F24&lt;=9999999,F24&gt;=6600000),F24*0.9-1200000,F24&gt;=3600000,F24*0.8-540000,F24&gt;=1800000,F24*0.7-180000,F24&gt;=1628000,F24*0.6,F24&gt;=651000,F24-650000,F24&lt;=650999,0)</f>
        <v>0</v>
      </c>
      <c r="I24" s="75" t="s">
        <v>62</v>
      </c>
      <c r="J24" s="77" t="s">
        <v>65</v>
      </c>
      <c r="K24" s="76" t="s">
        <v>66</v>
      </c>
      <c r="L24" s="75" t="s">
        <v>62</v>
      </c>
      <c r="M24" s="77" t="s">
        <v>65</v>
      </c>
      <c r="N24" s="76" t="s">
        <v>66</v>
      </c>
      <c r="P24" s="1" t="s">
        <v>73</v>
      </c>
    </row>
    <row r="25" spans="1:26" ht="14.5" thickBot="1" x14ac:dyDescent="0.25">
      <c r="A25" s="25" t="str">
        <f t="shared" si="8"/>
        <v>同居1</v>
      </c>
      <c r="B25" s="70"/>
      <c r="C25" s="31"/>
      <c r="D25" s="71"/>
      <c r="E25" s="66" t="str">
        <f t="shared" ref="E25:E29" si="9">IF(C25=0,"",(B25-D25)/C25*12+D25)</f>
        <v/>
      </c>
      <c r="F25" s="30">
        <f t="shared" ref="F25:F29" si="10">_xlfn.IFS(E25="",0,E25&gt;6600000,E25,E25&gt;=1624000,ROUNDDOWN(E25/4000,0)*4000,E25&gt;=1622000,1622000,E25&gt;1620000,1620000,E25&gt;1619000,1619000,E25&lt;=1618999,E25)</f>
        <v>0</v>
      </c>
      <c r="G25" s="30">
        <f t="shared" ref="G25:G29" si="11">_xlfn.IFS(AND(F25&lt;=9999999,F25&gt;=6600000),F25*0.9-1200000,F25&gt;=3600000,F25*0.8-540000,F25&gt;=1800000,F25*0.7-180000,F25&gt;=1628000,F25*0.6,F25&gt;=651000,F25-650000,F25&lt;=650999,0)</f>
        <v>0</v>
      </c>
      <c r="I25" s="25" t="str">
        <f t="shared" ref="I25:I30" si="12">A10</f>
        <v>本人</v>
      </c>
      <c r="J25" s="78"/>
      <c r="K25" s="66">
        <f>_xlfn.IFS(AND(J25&lt;=7699999,J25&gt;=4100000),J25*0.85-785000,J25&gt;=3300000,J25*0.75-375000,J25&gt;=1200000,J25-1200000,J25&lt;1200000,0)</f>
        <v>0</v>
      </c>
      <c r="L25" s="25" t="str">
        <f t="shared" ref="L25:L30" si="13">A10</f>
        <v>本人</v>
      </c>
      <c r="M25" s="78"/>
      <c r="N25" s="66">
        <f>_xlfn.IFS(AND(M25&lt;=7699999,M25&gt;=4100000),M25*0.85-785000,M25&gt;=1300000,M25*0.75-375000,M25&gt;=700000,M25-700000,M25&lt;700000,0)</f>
        <v>0</v>
      </c>
      <c r="P25" s="42" t="s">
        <v>74</v>
      </c>
      <c r="Q25" s="42" t="s">
        <v>75</v>
      </c>
      <c r="R25" s="111" t="s">
        <v>76</v>
      </c>
      <c r="S25" s="111"/>
      <c r="T25" s="111"/>
      <c r="U25" s="111"/>
      <c r="V25" s="111"/>
      <c r="W25" s="111"/>
      <c r="X25" s="111"/>
      <c r="Y25" s="111"/>
      <c r="Z25" s="111"/>
    </row>
    <row r="26" spans="1:26" ht="14.5" thickTop="1" x14ac:dyDescent="0.2">
      <c r="A26" s="25" t="str">
        <f t="shared" si="8"/>
        <v>同居2</v>
      </c>
      <c r="B26" s="70"/>
      <c r="C26" s="31"/>
      <c r="D26" s="71"/>
      <c r="E26" s="66" t="str">
        <f t="shared" si="9"/>
        <v/>
      </c>
      <c r="F26" s="30">
        <f t="shared" si="10"/>
        <v>0</v>
      </c>
      <c r="G26" s="30">
        <f t="shared" si="11"/>
        <v>0</v>
      </c>
      <c r="I26" s="25" t="str">
        <f t="shared" si="12"/>
        <v>同居1</v>
      </c>
      <c r="J26" s="78"/>
      <c r="K26" s="66">
        <f t="shared" ref="K26:K30" si="14">_xlfn.IFS(AND(J26&lt;=7699999,J26&gt;=4100000),J26*0.85-785000,J26&gt;=3300000,J26*0.75-375000,J26&gt;=1200000,J26-1200000,J26&lt;1200000,0)</f>
        <v>0</v>
      </c>
      <c r="L26" s="25" t="str">
        <f t="shared" si="13"/>
        <v>同居1</v>
      </c>
      <c r="M26" s="78"/>
      <c r="N26" s="66">
        <f t="shared" ref="N26:N30" si="15">_xlfn.IFS(AND(M26&lt;=7699999,M26&gt;=4100000),M26*0.85-785000,M26&gt;=1300000,M26*0.75-375000,M26&gt;=700000,M26-700000,M26&lt;700000,0)</f>
        <v>0</v>
      </c>
      <c r="P26" s="41" t="s">
        <v>72</v>
      </c>
      <c r="Q26" s="41" t="s">
        <v>77</v>
      </c>
      <c r="R26" s="112" t="s">
        <v>78</v>
      </c>
      <c r="S26" s="112"/>
      <c r="T26" s="112"/>
      <c r="U26" s="112"/>
      <c r="V26" s="112"/>
      <c r="W26" s="112"/>
      <c r="X26" s="112"/>
      <c r="Y26" s="112"/>
      <c r="Z26" s="112"/>
    </row>
    <row r="27" spans="1:26" x14ac:dyDescent="0.2">
      <c r="A27" s="25" t="str">
        <f t="shared" si="8"/>
        <v>同居3</v>
      </c>
      <c r="B27" s="70"/>
      <c r="C27" s="31"/>
      <c r="D27" s="71"/>
      <c r="E27" s="66" t="str">
        <f t="shared" si="9"/>
        <v/>
      </c>
      <c r="F27" s="30">
        <f t="shared" si="10"/>
        <v>0</v>
      </c>
      <c r="G27" s="30">
        <f t="shared" si="11"/>
        <v>0</v>
      </c>
      <c r="I27" s="25" t="str">
        <f t="shared" si="12"/>
        <v>同居2</v>
      </c>
      <c r="J27" s="78"/>
      <c r="K27" s="66">
        <f t="shared" si="14"/>
        <v>0</v>
      </c>
      <c r="L27" s="25" t="str">
        <f t="shared" si="13"/>
        <v>同居2</v>
      </c>
      <c r="M27" s="78"/>
      <c r="N27" s="66">
        <f t="shared" si="15"/>
        <v>0</v>
      </c>
      <c r="P27" s="123" t="s">
        <v>81</v>
      </c>
      <c r="Q27" s="20" t="s">
        <v>82</v>
      </c>
      <c r="R27" s="107" t="s">
        <v>83</v>
      </c>
      <c r="S27" s="107"/>
      <c r="T27" s="107"/>
      <c r="U27" s="107"/>
      <c r="V27" s="107"/>
      <c r="W27" s="107"/>
      <c r="X27" s="107"/>
      <c r="Y27" s="107"/>
      <c r="Z27" s="107"/>
    </row>
    <row r="28" spans="1:26" x14ac:dyDescent="0.2">
      <c r="A28" s="25" t="str">
        <f t="shared" si="8"/>
        <v>同居4</v>
      </c>
      <c r="B28" s="70"/>
      <c r="C28" s="31"/>
      <c r="D28" s="71"/>
      <c r="E28" s="66" t="str">
        <f t="shared" si="9"/>
        <v/>
      </c>
      <c r="F28" s="30">
        <f t="shared" si="10"/>
        <v>0</v>
      </c>
      <c r="G28" s="30">
        <f t="shared" si="11"/>
        <v>0</v>
      </c>
      <c r="I28" s="25" t="str">
        <f t="shared" si="12"/>
        <v>同居3</v>
      </c>
      <c r="J28" s="78"/>
      <c r="K28" s="66">
        <f t="shared" si="14"/>
        <v>0</v>
      </c>
      <c r="L28" s="25" t="str">
        <f t="shared" si="13"/>
        <v>同居3</v>
      </c>
      <c r="M28" s="78"/>
      <c r="N28" s="66">
        <f t="shared" si="15"/>
        <v>0</v>
      </c>
      <c r="P28" s="112"/>
      <c r="Q28" s="20" t="s">
        <v>84</v>
      </c>
      <c r="R28" s="107" t="s">
        <v>85</v>
      </c>
      <c r="S28" s="107"/>
      <c r="T28" s="107"/>
      <c r="U28" s="107"/>
      <c r="V28" s="107"/>
      <c r="W28" s="107"/>
      <c r="X28" s="107"/>
      <c r="Y28" s="107"/>
      <c r="Z28" s="107"/>
    </row>
    <row r="29" spans="1:26" ht="14.5" thickBot="1" x14ac:dyDescent="0.25">
      <c r="A29" s="25" t="str">
        <f t="shared" si="8"/>
        <v>同居5</v>
      </c>
      <c r="B29" s="72"/>
      <c r="C29" s="73"/>
      <c r="D29" s="74"/>
      <c r="E29" s="66" t="str">
        <f t="shared" si="9"/>
        <v/>
      </c>
      <c r="F29" s="30">
        <f t="shared" si="10"/>
        <v>0</v>
      </c>
      <c r="G29" s="30">
        <f t="shared" si="11"/>
        <v>0</v>
      </c>
      <c r="I29" s="25" t="str">
        <f t="shared" si="12"/>
        <v>同居4</v>
      </c>
      <c r="J29" s="78"/>
      <c r="K29" s="66">
        <f t="shared" si="14"/>
        <v>0</v>
      </c>
      <c r="L29" s="25" t="str">
        <f t="shared" si="13"/>
        <v>同居4</v>
      </c>
      <c r="M29" s="78"/>
      <c r="N29" s="66">
        <f t="shared" si="15"/>
        <v>0</v>
      </c>
      <c r="P29" s="123" t="s">
        <v>86</v>
      </c>
      <c r="Q29" s="20" t="s">
        <v>87</v>
      </c>
      <c r="R29" s="107" t="s">
        <v>88</v>
      </c>
      <c r="S29" s="107"/>
      <c r="T29" s="107"/>
      <c r="U29" s="107"/>
      <c r="V29" s="107"/>
      <c r="W29" s="107"/>
      <c r="X29" s="107"/>
      <c r="Y29" s="107"/>
      <c r="Z29" s="107"/>
    </row>
    <row r="30" spans="1:26" ht="14.5" thickBot="1" x14ac:dyDescent="0.25">
      <c r="I30" s="25" t="str">
        <f t="shared" si="12"/>
        <v>同居5</v>
      </c>
      <c r="J30" s="79"/>
      <c r="K30" s="66">
        <f t="shared" si="14"/>
        <v>0</v>
      </c>
      <c r="L30" s="25" t="str">
        <f t="shared" si="13"/>
        <v>同居5</v>
      </c>
      <c r="M30" s="79"/>
      <c r="N30" s="66">
        <f t="shared" si="15"/>
        <v>0</v>
      </c>
      <c r="P30" s="124"/>
      <c r="Q30" s="20" t="s">
        <v>89</v>
      </c>
      <c r="R30" s="107" t="s">
        <v>90</v>
      </c>
      <c r="S30" s="107"/>
      <c r="T30" s="107"/>
      <c r="U30" s="107"/>
      <c r="V30" s="107"/>
      <c r="W30" s="107"/>
      <c r="X30" s="107"/>
      <c r="Y30" s="107"/>
      <c r="Z30" s="107"/>
    </row>
    <row r="31" spans="1:26" x14ac:dyDescent="0.2">
      <c r="I31" s="54"/>
      <c r="N31" s="54"/>
      <c r="P31" s="124"/>
      <c r="Q31" s="107" t="s">
        <v>91</v>
      </c>
      <c r="R31" s="107" t="s">
        <v>92</v>
      </c>
      <c r="S31" s="107"/>
      <c r="T31" s="107"/>
      <c r="U31" s="107"/>
      <c r="V31" s="107"/>
      <c r="W31" s="107"/>
      <c r="X31" s="107"/>
      <c r="Y31" s="107"/>
      <c r="Z31" s="107"/>
    </row>
    <row r="32" spans="1:26" x14ac:dyDescent="0.2">
      <c r="I32" s="54"/>
      <c r="N32" s="54"/>
      <c r="P32" s="124"/>
      <c r="Q32" s="107"/>
      <c r="R32" s="107" t="s">
        <v>93</v>
      </c>
      <c r="S32" s="107"/>
      <c r="T32" s="107"/>
      <c r="U32" s="107"/>
      <c r="V32" s="107"/>
      <c r="W32" s="107"/>
      <c r="X32" s="107"/>
      <c r="Y32" s="107"/>
      <c r="Z32" s="107"/>
    </row>
    <row r="33" spans="1:26" x14ac:dyDescent="0.2">
      <c r="I33" s="54"/>
      <c r="N33" s="54"/>
      <c r="P33" s="124"/>
      <c r="Q33" s="107"/>
      <c r="R33" s="107" t="s">
        <v>94</v>
      </c>
      <c r="S33" s="107"/>
      <c r="T33" s="107"/>
      <c r="U33" s="107"/>
      <c r="V33" s="107"/>
      <c r="W33" s="107"/>
      <c r="X33" s="107"/>
      <c r="Y33" s="107"/>
      <c r="Z33" s="107"/>
    </row>
    <row r="34" spans="1:26" ht="14.5" thickBot="1" x14ac:dyDescent="0.25">
      <c r="P34" s="124"/>
      <c r="Q34" s="107"/>
      <c r="R34" s="107" t="s">
        <v>95</v>
      </c>
      <c r="S34" s="107"/>
      <c r="T34" s="107"/>
      <c r="U34" s="107"/>
      <c r="V34" s="107"/>
      <c r="W34" s="107"/>
      <c r="X34" s="107"/>
      <c r="Y34" s="107"/>
      <c r="Z34" s="107"/>
    </row>
    <row r="35" spans="1:26" x14ac:dyDescent="0.2">
      <c r="A35" s="89" t="s">
        <v>35</v>
      </c>
      <c r="B35" s="92" t="s">
        <v>36</v>
      </c>
      <c r="C35" s="92" t="s">
        <v>37</v>
      </c>
      <c r="D35" s="116" t="s">
        <v>38</v>
      </c>
      <c r="E35" s="116"/>
      <c r="F35" s="116"/>
      <c r="G35" s="116"/>
      <c r="H35" s="116"/>
      <c r="I35" s="116"/>
      <c r="J35" s="116"/>
      <c r="K35" s="116"/>
      <c r="L35" s="102" t="s">
        <v>39</v>
      </c>
      <c r="P35" s="124"/>
      <c r="Q35" s="107"/>
      <c r="R35" s="107" t="s">
        <v>96</v>
      </c>
      <c r="S35" s="107"/>
      <c r="T35" s="107"/>
      <c r="U35" s="107"/>
      <c r="V35" s="107"/>
      <c r="W35" s="107"/>
      <c r="X35" s="107"/>
      <c r="Y35" s="107"/>
      <c r="Z35" s="107"/>
    </row>
    <row r="36" spans="1:26" x14ac:dyDescent="0.2">
      <c r="A36" s="90"/>
      <c r="B36" s="93"/>
      <c r="C36" s="93"/>
      <c r="D36" s="105" t="s">
        <v>40</v>
      </c>
      <c r="E36" s="105" t="s">
        <v>41</v>
      </c>
      <c r="F36" s="105" t="s">
        <v>42</v>
      </c>
      <c r="G36" s="105" t="s">
        <v>43</v>
      </c>
      <c r="H36" s="105" t="s">
        <v>44</v>
      </c>
      <c r="I36" s="105" t="s">
        <v>45</v>
      </c>
      <c r="J36" s="105" t="s">
        <v>46</v>
      </c>
      <c r="K36" s="105" t="s">
        <v>47</v>
      </c>
      <c r="L36" s="103"/>
      <c r="P36" s="124"/>
      <c r="Q36" s="107"/>
      <c r="R36" s="107" t="s">
        <v>97</v>
      </c>
      <c r="S36" s="107"/>
      <c r="T36" s="107"/>
      <c r="U36" s="107"/>
      <c r="V36" s="107"/>
      <c r="W36" s="107"/>
      <c r="X36" s="107"/>
      <c r="Y36" s="107"/>
      <c r="Z36" s="107"/>
    </row>
    <row r="37" spans="1:26" ht="14.5" thickBot="1" x14ac:dyDescent="0.25">
      <c r="A37" s="91"/>
      <c r="B37" s="94"/>
      <c r="C37" s="94"/>
      <c r="D37" s="106"/>
      <c r="E37" s="106"/>
      <c r="F37" s="106"/>
      <c r="G37" s="106"/>
      <c r="H37" s="106"/>
      <c r="I37" s="106"/>
      <c r="J37" s="106"/>
      <c r="K37" s="106"/>
      <c r="L37" s="104"/>
      <c r="P37" s="124"/>
      <c r="Q37" s="107" t="s">
        <v>98</v>
      </c>
      <c r="R37" s="113" t="s">
        <v>92</v>
      </c>
      <c r="S37" s="114"/>
      <c r="T37" s="114"/>
      <c r="U37" s="114"/>
      <c r="V37" s="114"/>
      <c r="W37" s="114"/>
      <c r="X37" s="114"/>
      <c r="Y37" s="114"/>
      <c r="Z37" s="115"/>
    </row>
    <row r="38" spans="1:26" x14ac:dyDescent="0.2">
      <c r="A38" s="7">
        <f>I16</f>
        <v>0</v>
      </c>
      <c r="B38" s="8">
        <f>S16</f>
        <v>0</v>
      </c>
      <c r="C38" s="8">
        <f>IF(A38=0,0,IF(A38-B38&gt;0,ROUNDDOWN((A38-B38)/12,0),0))</f>
        <v>0</v>
      </c>
      <c r="D38" s="9">
        <f>IF(E38="",$D$39,"--")</f>
        <v>34400</v>
      </c>
      <c r="E38" s="9" t="str">
        <f>IF(F38="",IF(C38&gt;104000,$E$39,""),"--")</f>
        <v/>
      </c>
      <c r="F38" s="9" t="str">
        <f>IF(G38="",IF(C38&gt;123000,$F$39,""),"--")</f>
        <v/>
      </c>
      <c r="G38" s="9" t="str">
        <f>IF(H38="",IF(C38&gt;139000,$G$39,""),"--")</f>
        <v/>
      </c>
      <c r="H38" s="9" t="str">
        <f>IF(I38="",IF(C38&gt;158000,$H$39,""),"--")</f>
        <v/>
      </c>
      <c r="I38" s="9" t="str">
        <f>IF(J38="",IF(C38&gt;186000,$I$39,""),"--")</f>
        <v/>
      </c>
      <c r="J38" s="9" t="str">
        <f>IF(K38="",IF(C38&gt;214000,$J$39,""),"--")</f>
        <v/>
      </c>
      <c r="K38" s="9" t="str">
        <f>IF(C38&gt;259000,$K$39,"")</f>
        <v/>
      </c>
      <c r="L38" s="10">
        <f>SUM(D38:K38)</f>
        <v>34400</v>
      </c>
      <c r="P38" s="124"/>
      <c r="Q38" s="107"/>
      <c r="R38" s="113" t="s">
        <v>99</v>
      </c>
      <c r="S38" s="114"/>
      <c r="T38" s="114"/>
      <c r="U38" s="114"/>
      <c r="V38" s="114"/>
      <c r="W38" s="114"/>
      <c r="X38" s="114"/>
      <c r="Y38" s="114"/>
      <c r="Z38" s="115"/>
    </row>
    <row r="39" spans="1:26" x14ac:dyDescent="0.2">
      <c r="A39" s="12"/>
      <c r="B39" s="12"/>
      <c r="C39" s="12"/>
      <c r="D39" s="11">
        <v>34400</v>
      </c>
      <c r="E39" s="11">
        <v>39700</v>
      </c>
      <c r="F39" s="11">
        <v>45400</v>
      </c>
      <c r="G39" s="11">
        <v>51200</v>
      </c>
      <c r="H39" s="11">
        <v>58500</v>
      </c>
      <c r="I39" s="11">
        <v>67500</v>
      </c>
      <c r="J39" s="11">
        <v>79000</v>
      </c>
      <c r="K39" s="11">
        <v>91100</v>
      </c>
      <c r="L39" s="13"/>
      <c r="P39" s="124"/>
      <c r="Q39" s="107"/>
      <c r="R39" s="113" t="s">
        <v>100</v>
      </c>
      <c r="S39" s="114"/>
      <c r="T39" s="114"/>
      <c r="U39" s="114"/>
      <c r="V39" s="114"/>
      <c r="W39" s="114"/>
      <c r="X39" s="114"/>
      <c r="Y39" s="114"/>
      <c r="Z39" s="115"/>
    </row>
    <row r="40" spans="1:26" x14ac:dyDescent="0.2">
      <c r="A40" s="12"/>
      <c r="B40" s="12"/>
      <c r="C40" s="12"/>
      <c r="D40" s="84" t="s">
        <v>39</v>
      </c>
      <c r="E40" s="84"/>
      <c r="F40" s="84"/>
      <c r="G40" s="84"/>
      <c r="H40" s="84"/>
      <c r="I40" s="84"/>
      <c r="J40" s="84"/>
      <c r="K40" s="84"/>
      <c r="L40" s="13"/>
      <c r="P40" s="124"/>
      <c r="Q40" s="107"/>
      <c r="R40" s="113" t="s">
        <v>101</v>
      </c>
      <c r="S40" s="114"/>
      <c r="T40" s="114"/>
      <c r="U40" s="114"/>
      <c r="V40" s="114"/>
      <c r="W40" s="114"/>
      <c r="X40" s="114"/>
      <c r="Y40" s="114"/>
      <c r="Z40" s="115"/>
    </row>
    <row r="41" spans="1:26" x14ac:dyDescent="0.2">
      <c r="P41" s="124"/>
      <c r="Q41" s="107"/>
      <c r="R41" s="113" t="s">
        <v>103</v>
      </c>
      <c r="S41" s="114"/>
      <c r="T41" s="114"/>
      <c r="U41" s="114"/>
      <c r="V41" s="114"/>
      <c r="W41" s="114"/>
      <c r="X41" s="114"/>
      <c r="Y41" s="114"/>
      <c r="Z41" s="115"/>
    </row>
    <row r="42" spans="1:26" x14ac:dyDescent="0.2">
      <c r="P42" s="124"/>
      <c r="Q42" s="107"/>
      <c r="R42" s="113" t="s">
        <v>102</v>
      </c>
      <c r="S42" s="114"/>
      <c r="T42" s="114"/>
      <c r="U42" s="114"/>
      <c r="V42" s="114"/>
      <c r="W42" s="114"/>
      <c r="X42" s="114"/>
      <c r="Y42" s="114"/>
      <c r="Z42" s="115"/>
    </row>
    <row r="43" spans="1:26" x14ac:dyDescent="0.2">
      <c r="P43" s="124"/>
      <c r="Q43" s="107"/>
      <c r="R43" s="113" t="s">
        <v>104</v>
      </c>
      <c r="S43" s="114"/>
      <c r="T43" s="114"/>
      <c r="U43" s="114"/>
      <c r="V43" s="114"/>
      <c r="W43" s="114"/>
      <c r="X43" s="114"/>
      <c r="Y43" s="114"/>
      <c r="Z43" s="115"/>
    </row>
    <row r="44" spans="1:26" ht="19.5" thickBot="1" x14ac:dyDescent="0.25">
      <c r="A44" s="33" t="s">
        <v>125</v>
      </c>
      <c r="P44" s="124"/>
      <c r="Q44" s="107"/>
      <c r="R44" s="113" t="s">
        <v>105</v>
      </c>
      <c r="S44" s="114"/>
      <c r="T44" s="114"/>
      <c r="U44" s="114"/>
      <c r="V44" s="114"/>
      <c r="W44" s="114"/>
      <c r="X44" s="114"/>
      <c r="Y44" s="114"/>
      <c r="Z44" s="115"/>
    </row>
    <row r="45" spans="1:26" x14ac:dyDescent="0.2">
      <c r="A45" s="88" t="s">
        <v>19</v>
      </c>
      <c r="B45" s="88"/>
      <c r="C45" s="83" t="s">
        <v>20</v>
      </c>
      <c r="D45" s="6" t="s">
        <v>21</v>
      </c>
      <c r="E45" s="6" t="s">
        <v>22</v>
      </c>
      <c r="F45" s="6" t="s">
        <v>23</v>
      </c>
      <c r="G45" s="6" t="s">
        <v>24</v>
      </c>
      <c r="H45" s="14" t="s">
        <v>25</v>
      </c>
      <c r="I45" s="97" t="s">
        <v>48</v>
      </c>
      <c r="J45" s="85" t="s">
        <v>49</v>
      </c>
      <c r="K45" s="119" t="s">
        <v>51</v>
      </c>
      <c r="P45" s="124"/>
      <c r="Q45" s="107"/>
      <c r="R45" s="113" t="s">
        <v>106</v>
      </c>
      <c r="S45" s="114"/>
      <c r="T45" s="114"/>
      <c r="U45" s="114"/>
      <c r="V45" s="114"/>
      <c r="W45" s="114"/>
      <c r="X45" s="114"/>
      <c r="Y45" s="114"/>
      <c r="Z45" s="115"/>
    </row>
    <row r="46" spans="1:26" x14ac:dyDescent="0.2">
      <c r="A46" s="88"/>
      <c r="B46" s="88"/>
      <c r="C46" s="83"/>
      <c r="D46" s="6" t="s">
        <v>26</v>
      </c>
      <c r="E46" s="6" t="s">
        <v>27</v>
      </c>
      <c r="F46" s="6" t="s">
        <v>28</v>
      </c>
      <c r="G46" s="6" t="s">
        <v>29</v>
      </c>
      <c r="H46" s="15" t="s">
        <v>30</v>
      </c>
      <c r="I46" s="97"/>
      <c r="J46" s="86"/>
      <c r="K46" s="119"/>
      <c r="P46" s="124"/>
      <c r="Q46" s="107" t="s">
        <v>107</v>
      </c>
      <c r="R46" s="113" t="s">
        <v>108</v>
      </c>
      <c r="S46" s="114"/>
      <c r="T46" s="114"/>
      <c r="U46" s="114"/>
      <c r="V46" s="114"/>
      <c r="W46" s="114"/>
      <c r="X46" s="114"/>
      <c r="Y46" s="114"/>
      <c r="Z46" s="115"/>
    </row>
    <row r="47" spans="1:26" ht="19" x14ac:dyDescent="0.2">
      <c r="A47" s="83" t="s">
        <v>31</v>
      </c>
      <c r="B47" s="83"/>
      <c r="C47" s="16">
        <f>C38</f>
        <v>0</v>
      </c>
      <c r="D47" s="5">
        <f>L38</f>
        <v>34400</v>
      </c>
      <c r="E47" s="4">
        <v>0.7</v>
      </c>
      <c r="F47" s="24">
        <f>55/65</f>
        <v>0.84615384615384615</v>
      </c>
      <c r="G47" s="4">
        <v>0.879</v>
      </c>
      <c r="H47" s="17">
        <f>D47*E47*F47*G47</f>
        <v>17909.963076923075</v>
      </c>
      <c r="I47" s="25">
        <v>42000</v>
      </c>
      <c r="J47" s="26">
        <f>ROUNDUP(IF(I47-H47&gt;40000,I47-40000,IF(I47&lt;H47,I47,H47)),-2)</f>
        <v>18000</v>
      </c>
      <c r="K47" s="28">
        <f>I47-J47</f>
        <v>24000</v>
      </c>
      <c r="P47" s="124"/>
      <c r="Q47" s="107"/>
      <c r="R47" s="113" t="s">
        <v>109</v>
      </c>
      <c r="S47" s="114"/>
      <c r="T47" s="114"/>
      <c r="U47" s="114"/>
      <c r="V47" s="114"/>
      <c r="W47" s="114"/>
      <c r="X47" s="114"/>
      <c r="Y47" s="114"/>
      <c r="Z47" s="115"/>
    </row>
    <row r="48" spans="1:26" ht="19" x14ac:dyDescent="0.2">
      <c r="A48" s="83" t="s">
        <v>32</v>
      </c>
      <c r="B48" s="83"/>
      <c r="C48" s="16">
        <f>C38</f>
        <v>0</v>
      </c>
      <c r="D48" s="5">
        <f>L38</f>
        <v>34400</v>
      </c>
      <c r="E48" s="4">
        <v>0.7</v>
      </c>
      <c r="F48" s="24">
        <f>83.28/65</f>
        <v>1.2812307692307692</v>
      </c>
      <c r="G48" s="4">
        <v>0.879</v>
      </c>
      <c r="H48" s="17">
        <f t="shared" ref="H48:H50" si="16">D48*E48*F48*G48</f>
        <v>27118.940455384614</v>
      </c>
      <c r="I48" s="25">
        <v>67000</v>
      </c>
      <c r="J48" s="26">
        <f t="shared" ref="J48:J50" si="17">ROUNDUP(IF(I48-H48&gt;40000,I48-40000,IF(I48&lt;H48,I48,H48)),-2)</f>
        <v>27200</v>
      </c>
      <c r="K48" s="28">
        <f>I48-J48</f>
        <v>39800</v>
      </c>
      <c r="P48" s="124"/>
      <c r="Q48" s="107"/>
      <c r="R48" s="113" t="s">
        <v>110</v>
      </c>
      <c r="S48" s="114"/>
      <c r="T48" s="114"/>
      <c r="U48" s="114"/>
      <c r="V48" s="114"/>
      <c r="W48" s="114"/>
      <c r="X48" s="114"/>
      <c r="Y48" s="114"/>
      <c r="Z48" s="115"/>
    </row>
    <row r="49" spans="1:26" ht="19" x14ac:dyDescent="0.2">
      <c r="A49" s="83" t="s">
        <v>33</v>
      </c>
      <c r="B49" s="83"/>
      <c r="C49" s="16">
        <f>C38</f>
        <v>0</v>
      </c>
      <c r="D49" s="5">
        <f>L38</f>
        <v>34400</v>
      </c>
      <c r="E49" s="4">
        <v>0.7</v>
      </c>
      <c r="F49" s="24">
        <f>95.45/65</f>
        <v>1.4684615384615385</v>
      </c>
      <c r="G49" s="4">
        <v>0.879</v>
      </c>
      <c r="H49" s="17">
        <f t="shared" si="16"/>
        <v>31081.926830769229</v>
      </c>
      <c r="I49" s="25">
        <v>74000</v>
      </c>
      <c r="J49" s="26">
        <f t="shared" si="17"/>
        <v>34000</v>
      </c>
      <c r="K49" s="28">
        <f>I49-J49</f>
        <v>40000</v>
      </c>
      <c r="P49" s="124"/>
      <c r="Q49" s="107"/>
      <c r="R49" s="113" t="s">
        <v>111</v>
      </c>
      <c r="S49" s="114"/>
      <c r="T49" s="114"/>
      <c r="U49" s="114"/>
      <c r="V49" s="114"/>
      <c r="W49" s="114"/>
      <c r="X49" s="114"/>
      <c r="Y49" s="114"/>
      <c r="Z49" s="115"/>
    </row>
    <row r="50" spans="1:26" ht="19.5" thickBot="1" x14ac:dyDescent="0.25">
      <c r="A50" s="83" t="s">
        <v>34</v>
      </c>
      <c r="B50" s="83"/>
      <c r="C50" s="16">
        <f>C38</f>
        <v>0</v>
      </c>
      <c r="D50" s="5">
        <f>L38</f>
        <v>34400</v>
      </c>
      <c r="E50" s="4">
        <v>0.7</v>
      </c>
      <c r="F50" s="24">
        <f>107.88/65</f>
        <v>1.6596923076923076</v>
      </c>
      <c r="G50" s="4">
        <v>0.879</v>
      </c>
      <c r="H50" s="17">
        <f t="shared" si="16"/>
        <v>35129.578486153849</v>
      </c>
      <c r="I50" s="25">
        <v>87000</v>
      </c>
      <c r="J50" s="27">
        <f t="shared" si="17"/>
        <v>47000</v>
      </c>
      <c r="K50" s="28">
        <f>I50-J50</f>
        <v>40000</v>
      </c>
      <c r="P50" s="124"/>
      <c r="Q50" s="107"/>
      <c r="R50" s="113" t="s">
        <v>112</v>
      </c>
      <c r="S50" s="114"/>
      <c r="T50" s="114"/>
      <c r="U50" s="114"/>
      <c r="V50" s="114"/>
      <c r="W50" s="114"/>
      <c r="X50" s="114"/>
      <c r="Y50" s="114"/>
      <c r="Z50" s="115"/>
    </row>
    <row r="51" spans="1:26" x14ac:dyDescent="0.2">
      <c r="P51" s="124"/>
      <c r="Q51" s="107"/>
      <c r="R51" s="113" t="s">
        <v>113</v>
      </c>
      <c r="S51" s="114"/>
      <c r="T51" s="114"/>
      <c r="U51" s="114"/>
      <c r="V51" s="114"/>
      <c r="W51" s="114"/>
      <c r="X51" s="114"/>
      <c r="Y51" s="114"/>
      <c r="Z51" s="115"/>
    </row>
    <row r="52" spans="1:26" x14ac:dyDescent="0.2">
      <c r="P52" s="124"/>
      <c r="Q52" s="107"/>
      <c r="R52" s="113" t="s">
        <v>114</v>
      </c>
      <c r="S52" s="114"/>
      <c r="T52" s="114"/>
      <c r="U52" s="114"/>
      <c r="V52" s="114"/>
      <c r="W52" s="114"/>
      <c r="X52" s="114"/>
      <c r="Y52" s="114"/>
      <c r="Z52" s="115"/>
    </row>
    <row r="53" spans="1:26" x14ac:dyDescent="0.2">
      <c r="P53" s="124"/>
      <c r="Q53" s="107"/>
      <c r="R53" s="113" t="s">
        <v>115</v>
      </c>
      <c r="S53" s="114"/>
      <c r="T53" s="114"/>
      <c r="U53" s="114"/>
      <c r="V53" s="114"/>
      <c r="W53" s="114"/>
      <c r="X53" s="114"/>
      <c r="Y53" s="114"/>
      <c r="Z53" s="115"/>
    </row>
    <row r="54" spans="1:26" x14ac:dyDescent="0.2">
      <c r="P54" s="124"/>
      <c r="Q54" s="107" t="s">
        <v>116</v>
      </c>
      <c r="R54" s="113" t="s">
        <v>117</v>
      </c>
      <c r="S54" s="114"/>
      <c r="T54" s="114"/>
      <c r="U54" s="114"/>
      <c r="V54" s="114"/>
      <c r="W54" s="114"/>
      <c r="X54" s="114"/>
      <c r="Y54" s="114"/>
      <c r="Z54" s="115"/>
    </row>
    <row r="55" spans="1:26" x14ac:dyDescent="0.2">
      <c r="P55" s="124"/>
      <c r="Q55" s="107"/>
      <c r="R55" s="113" t="s">
        <v>118</v>
      </c>
      <c r="S55" s="114"/>
      <c r="T55" s="114"/>
      <c r="U55" s="114"/>
      <c r="V55" s="114"/>
      <c r="W55" s="114"/>
      <c r="X55" s="114"/>
      <c r="Y55" s="114"/>
      <c r="Z55" s="115"/>
    </row>
    <row r="56" spans="1:26" x14ac:dyDescent="0.2">
      <c r="P56" s="124"/>
      <c r="Q56" s="107"/>
      <c r="R56" s="113" t="s">
        <v>119</v>
      </c>
      <c r="S56" s="114"/>
      <c r="T56" s="114"/>
      <c r="U56" s="114"/>
      <c r="V56" s="114"/>
      <c r="W56" s="114"/>
      <c r="X56" s="114"/>
      <c r="Y56" s="114"/>
      <c r="Z56" s="115"/>
    </row>
    <row r="57" spans="1:26" x14ac:dyDescent="0.2">
      <c r="P57" s="124"/>
      <c r="Q57" s="107"/>
      <c r="R57" s="113" t="s">
        <v>120</v>
      </c>
      <c r="S57" s="114"/>
      <c r="T57" s="114"/>
      <c r="U57" s="114"/>
      <c r="V57" s="114"/>
      <c r="W57" s="114"/>
      <c r="X57" s="114"/>
      <c r="Y57" s="114"/>
      <c r="Z57" s="115"/>
    </row>
    <row r="58" spans="1:26" x14ac:dyDescent="0.2">
      <c r="P58" s="112"/>
      <c r="Q58" s="107"/>
      <c r="R58" s="113" t="s">
        <v>121</v>
      </c>
      <c r="S58" s="114"/>
      <c r="T58" s="114"/>
      <c r="U58" s="114"/>
      <c r="V58" s="114"/>
      <c r="W58" s="114"/>
      <c r="X58" s="114"/>
      <c r="Y58" s="114"/>
      <c r="Z58" s="115"/>
    </row>
  </sheetData>
  <mergeCells count="78">
    <mergeCell ref="Q54:Q58"/>
    <mergeCell ref="R57:Z57"/>
    <mergeCell ref="R58:Z58"/>
    <mergeCell ref="P29:P58"/>
    <mergeCell ref="P27:P28"/>
    <mergeCell ref="R52:Z52"/>
    <mergeCell ref="R53:Z53"/>
    <mergeCell ref="R54:Z54"/>
    <mergeCell ref="R55:Z55"/>
    <mergeCell ref="R56:Z56"/>
    <mergeCell ref="R47:Z47"/>
    <mergeCell ref="R48:Z48"/>
    <mergeCell ref="R49:Z49"/>
    <mergeCell ref="R50:Z50"/>
    <mergeCell ref="R51:Z51"/>
    <mergeCell ref="R42:Z42"/>
    <mergeCell ref="R39:Z39"/>
    <mergeCell ref="R40:Z40"/>
    <mergeCell ref="R41:Z41"/>
    <mergeCell ref="R30:Z30"/>
    <mergeCell ref="R31:Z31"/>
    <mergeCell ref="R32:Z32"/>
    <mergeCell ref="R33:Z33"/>
    <mergeCell ref="R34:Z34"/>
    <mergeCell ref="R38:Z38"/>
    <mergeCell ref="H36:H37"/>
    <mergeCell ref="I36:I37"/>
    <mergeCell ref="D35:K35"/>
    <mergeCell ref="C7:I7"/>
    <mergeCell ref="R29:Z29"/>
    <mergeCell ref="Q37:Q45"/>
    <mergeCell ref="K45:K46"/>
    <mergeCell ref="S8:S9"/>
    <mergeCell ref="R35:Z35"/>
    <mergeCell ref="R36:Z36"/>
    <mergeCell ref="R37:Z37"/>
    <mergeCell ref="R27:Z27"/>
    <mergeCell ref="R28:Z28"/>
    <mergeCell ref="T7:T9"/>
    <mergeCell ref="I23:K23"/>
    <mergeCell ref="L23:N23"/>
    <mergeCell ref="R44:Z44"/>
    <mergeCell ref="R45:Z45"/>
    <mergeCell ref="R46:Z46"/>
    <mergeCell ref="Q46:Q53"/>
    <mergeCell ref="R43:Z43"/>
    <mergeCell ref="J7:S7"/>
    <mergeCell ref="L35:L37"/>
    <mergeCell ref="D36:D37"/>
    <mergeCell ref="J36:J37"/>
    <mergeCell ref="K36:K37"/>
    <mergeCell ref="E36:E37"/>
    <mergeCell ref="Q31:Q36"/>
    <mergeCell ref="F36:F37"/>
    <mergeCell ref="F8:F9"/>
    <mergeCell ref="H8:H9"/>
    <mergeCell ref="D8:D9"/>
    <mergeCell ref="E8:E9"/>
    <mergeCell ref="R25:Z25"/>
    <mergeCell ref="R26:Z26"/>
    <mergeCell ref="G8:G9"/>
    <mergeCell ref="G36:G37"/>
    <mergeCell ref="B7:B9"/>
    <mergeCell ref="A48:B48"/>
    <mergeCell ref="A49:B49"/>
    <mergeCell ref="A50:B50"/>
    <mergeCell ref="D40:K40"/>
    <mergeCell ref="J45:J46"/>
    <mergeCell ref="A7:A9"/>
    <mergeCell ref="A45:B46"/>
    <mergeCell ref="A35:A37"/>
    <mergeCell ref="B35:B37"/>
    <mergeCell ref="A47:B47"/>
    <mergeCell ref="C35:C37"/>
    <mergeCell ref="C45:C46"/>
    <mergeCell ref="C8:C9"/>
    <mergeCell ref="I45:I46"/>
    <mergeCell ref="I8:I9"/>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9AD8-216E-4D33-843C-14ACCABBCFFC}">
  <dimension ref="A1:Z58"/>
  <sheetViews>
    <sheetView zoomScale="80" zoomScaleNormal="80" zoomScaleSheetLayoutView="100" workbookViewId="0">
      <selection activeCell="H3" sqref="H3"/>
    </sheetView>
  </sheetViews>
  <sheetFormatPr defaultColWidth="9" defaultRowHeight="14" x14ac:dyDescent="0.2"/>
  <cols>
    <col min="1" max="1" width="8.83203125" style="1" customWidth="1"/>
    <col min="2" max="2" width="16.75" style="1" customWidth="1"/>
    <col min="3" max="19" width="13.1640625" style="1" customWidth="1"/>
    <col min="20" max="20" width="15" style="1" customWidth="1"/>
    <col min="21" max="21" width="12.6640625" style="1" customWidth="1"/>
    <col min="22" max="16384" width="9" style="1"/>
  </cols>
  <sheetData>
    <row r="1" spans="1:20" ht="19" x14ac:dyDescent="0.2">
      <c r="A1" s="35" t="s">
        <v>69</v>
      </c>
      <c r="B1" s="3"/>
      <c r="C1" s="3"/>
      <c r="D1" s="3"/>
      <c r="E1" s="3"/>
      <c r="F1" s="3"/>
      <c r="G1" s="3"/>
      <c r="H1" s="3"/>
      <c r="I1" s="3"/>
      <c r="J1" s="3"/>
      <c r="K1" s="3"/>
      <c r="L1" s="3"/>
      <c r="M1" s="3"/>
      <c r="N1" s="3"/>
      <c r="O1" s="3"/>
      <c r="P1" s="3"/>
      <c r="Q1" s="3"/>
      <c r="R1" s="3"/>
    </row>
    <row r="2" spans="1:20" ht="19" x14ac:dyDescent="0.2">
      <c r="A2" s="35"/>
      <c r="B2" s="3"/>
      <c r="C2" s="3"/>
      <c r="D2" s="3"/>
      <c r="E2" s="3"/>
      <c r="F2" s="3"/>
      <c r="G2" s="3"/>
      <c r="H2" s="3"/>
      <c r="I2" s="3"/>
      <c r="J2" s="3"/>
      <c r="K2" s="3"/>
      <c r="L2" s="3"/>
      <c r="M2" s="3"/>
      <c r="N2" s="3"/>
      <c r="O2" s="3"/>
      <c r="P2" s="3"/>
      <c r="Q2" s="3"/>
      <c r="R2" s="3"/>
    </row>
    <row r="3" spans="1:20" ht="19" x14ac:dyDescent="0.2">
      <c r="A3" s="35"/>
      <c r="B3" s="3"/>
      <c r="C3" s="3"/>
      <c r="D3" s="3"/>
      <c r="E3" s="3"/>
      <c r="F3" s="3"/>
      <c r="G3" s="3"/>
      <c r="H3" s="3"/>
      <c r="I3" s="3"/>
      <c r="J3" s="3"/>
      <c r="K3" s="3"/>
      <c r="L3" s="3"/>
      <c r="M3" s="3"/>
      <c r="N3" s="3"/>
      <c r="O3" s="3"/>
      <c r="P3" s="3"/>
      <c r="Q3" s="3"/>
      <c r="R3" s="3"/>
    </row>
    <row r="4" spans="1:20" x14ac:dyDescent="0.2">
      <c r="A4" s="3"/>
      <c r="B4" s="3"/>
      <c r="C4" s="3"/>
      <c r="D4" s="3"/>
      <c r="E4" s="3"/>
      <c r="F4" s="3"/>
      <c r="G4" s="3"/>
      <c r="H4" s="3"/>
      <c r="I4" s="3"/>
      <c r="J4" s="3"/>
      <c r="K4" s="3"/>
      <c r="L4" s="3"/>
      <c r="M4" s="3"/>
      <c r="N4" s="3"/>
      <c r="O4" s="3"/>
      <c r="P4" s="3"/>
      <c r="Q4" s="3"/>
      <c r="R4" s="3"/>
    </row>
    <row r="5" spans="1:20" x14ac:dyDescent="0.2">
      <c r="A5" s="3"/>
      <c r="B5" s="3"/>
      <c r="C5" s="3"/>
      <c r="D5" s="3"/>
      <c r="E5" s="3"/>
      <c r="F5" s="3"/>
      <c r="G5" s="3"/>
      <c r="H5" s="3"/>
      <c r="I5" s="3"/>
      <c r="J5" s="3"/>
      <c r="K5" s="3"/>
      <c r="L5" s="3"/>
      <c r="M5" s="3"/>
      <c r="N5" s="3"/>
      <c r="O5" s="3"/>
      <c r="P5" s="3"/>
      <c r="Q5" s="3"/>
      <c r="R5" s="3"/>
    </row>
    <row r="6" spans="1:20" ht="24" thickBot="1" x14ac:dyDescent="0.25">
      <c r="A6" s="48" t="s">
        <v>18</v>
      </c>
      <c r="B6" s="62" t="str">
        <f>IF(D6&lt;=487000,"合格","不合格")</f>
        <v>合格</v>
      </c>
      <c r="C6" s="48" t="s">
        <v>14</v>
      </c>
      <c r="D6" s="38">
        <f>ROUNDDOWN((I16-S16)/12,0)</f>
        <v>140833</v>
      </c>
      <c r="E6" s="3"/>
      <c r="F6" s="3"/>
      <c r="G6" s="3"/>
      <c r="H6" s="3"/>
      <c r="I6" s="3"/>
      <c r="J6" s="3"/>
      <c r="K6" s="3"/>
      <c r="L6" s="3"/>
      <c r="M6" s="3"/>
      <c r="N6" s="3"/>
      <c r="O6" s="3"/>
      <c r="P6" s="3"/>
      <c r="Q6" s="3"/>
      <c r="R6" s="3"/>
      <c r="S6" s="3"/>
    </row>
    <row r="7" spans="1:20" ht="14" customHeight="1" thickBot="1" x14ac:dyDescent="0.25">
      <c r="A7" s="87" t="s">
        <v>3</v>
      </c>
      <c r="B7" s="80" t="s">
        <v>80</v>
      </c>
      <c r="C7" s="117" t="s">
        <v>122</v>
      </c>
      <c r="D7" s="117"/>
      <c r="E7" s="117"/>
      <c r="F7" s="117"/>
      <c r="G7" s="118"/>
      <c r="H7" s="118"/>
      <c r="I7" s="96"/>
      <c r="J7" s="99" t="s">
        <v>15</v>
      </c>
      <c r="K7" s="100"/>
      <c r="L7" s="100"/>
      <c r="M7" s="100"/>
      <c r="N7" s="100"/>
      <c r="O7" s="100"/>
      <c r="P7" s="100"/>
      <c r="Q7" s="100"/>
      <c r="R7" s="100"/>
      <c r="S7" s="101"/>
      <c r="T7" s="98" t="s">
        <v>17</v>
      </c>
    </row>
    <row r="8" spans="1:20" ht="56" x14ac:dyDescent="0.2">
      <c r="A8" s="87"/>
      <c r="B8" s="81"/>
      <c r="C8" s="95" t="s">
        <v>52</v>
      </c>
      <c r="D8" s="110" t="s">
        <v>53</v>
      </c>
      <c r="E8" s="110" t="s">
        <v>54</v>
      </c>
      <c r="F8" s="108" t="s">
        <v>55</v>
      </c>
      <c r="G8" s="96" t="s">
        <v>70</v>
      </c>
      <c r="H8" s="98" t="s">
        <v>71</v>
      </c>
      <c r="I8" s="98" t="s">
        <v>0</v>
      </c>
      <c r="J8" s="47" t="s">
        <v>16</v>
      </c>
      <c r="K8" s="47" t="s">
        <v>79</v>
      </c>
      <c r="L8" s="47" t="s">
        <v>56</v>
      </c>
      <c r="M8" s="47" t="s">
        <v>9</v>
      </c>
      <c r="N8" s="47" t="s">
        <v>10</v>
      </c>
      <c r="O8" s="47" t="s">
        <v>11</v>
      </c>
      <c r="P8" s="47" t="s">
        <v>12</v>
      </c>
      <c r="Q8" s="47" t="s">
        <v>13</v>
      </c>
      <c r="R8" s="47" t="s">
        <v>57</v>
      </c>
      <c r="S8" s="120" t="s">
        <v>2</v>
      </c>
      <c r="T8" s="98"/>
    </row>
    <row r="9" spans="1:20" x14ac:dyDescent="0.2">
      <c r="A9" s="87"/>
      <c r="B9" s="82"/>
      <c r="C9" s="96"/>
      <c r="D9" s="98"/>
      <c r="E9" s="98"/>
      <c r="F9" s="109"/>
      <c r="G9" s="96"/>
      <c r="H9" s="98"/>
      <c r="I9" s="98"/>
      <c r="J9" s="40">
        <v>380000</v>
      </c>
      <c r="K9" s="40">
        <v>100000</v>
      </c>
      <c r="L9" s="40">
        <v>380000</v>
      </c>
      <c r="M9" s="40">
        <v>100000</v>
      </c>
      <c r="N9" s="40">
        <v>250000</v>
      </c>
      <c r="O9" s="40">
        <v>270000</v>
      </c>
      <c r="P9" s="40">
        <v>400000</v>
      </c>
      <c r="Q9" s="40">
        <v>270000</v>
      </c>
      <c r="R9" s="40">
        <v>350000</v>
      </c>
      <c r="S9" s="120"/>
      <c r="T9" s="98"/>
    </row>
    <row r="10" spans="1:20" x14ac:dyDescent="0.2">
      <c r="A10" s="49" t="s">
        <v>1</v>
      </c>
      <c r="B10" s="64" t="s">
        <v>123</v>
      </c>
      <c r="C10" s="61"/>
      <c r="D10" s="34">
        <v>3000000</v>
      </c>
      <c r="E10" s="34"/>
      <c r="F10" s="56"/>
      <c r="G10" s="55">
        <f t="shared" ref="G10:G15" si="0">IF(SUM(C10:F10)&gt;0,0,G24)</f>
        <v>0</v>
      </c>
      <c r="H10" s="30">
        <f t="shared" ref="H10:H15" si="1">_xlfn.IFS(SUM(C10:G10)&gt;0,0,K25&gt;0,K25,K25=0,N25)</f>
        <v>0</v>
      </c>
      <c r="I10" s="21">
        <f t="shared" ref="I10:I15" si="2">SUM(C10:G10)</f>
        <v>3000000</v>
      </c>
      <c r="J10" s="22">
        <f>COUNTA(B11:B15)</f>
        <v>3</v>
      </c>
      <c r="K10" s="37">
        <f>IF(B10="有",IF(I10&gt;=100000,100000,I10),0)</f>
        <v>0</v>
      </c>
      <c r="L10" s="36"/>
      <c r="M10" s="36"/>
      <c r="N10" s="36"/>
      <c r="O10" s="36">
        <v>1</v>
      </c>
      <c r="P10" s="36"/>
      <c r="Q10" s="36"/>
      <c r="R10" s="36"/>
      <c r="S10" s="39">
        <f>J9*J10+K10+SUMPRODUCT($L$9:$R$9,L10:R10)</f>
        <v>1410000</v>
      </c>
      <c r="T10" s="39">
        <f t="shared" ref="T10:T15" si="3">I10-S10</f>
        <v>1590000</v>
      </c>
    </row>
    <row r="11" spans="1:20" x14ac:dyDescent="0.2">
      <c r="A11" s="60" t="s">
        <v>5</v>
      </c>
      <c r="B11" s="64" t="s">
        <v>124</v>
      </c>
      <c r="C11" s="61"/>
      <c r="D11" s="34"/>
      <c r="E11" s="34"/>
      <c r="F11" s="56"/>
      <c r="G11" s="55">
        <f t="shared" si="0"/>
        <v>200000</v>
      </c>
      <c r="H11" s="30">
        <f t="shared" si="1"/>
        <v>0</v>
      </c>
      <c r="I11" s="21">
        <f t="shared" si="2"/>
        <v>200000</v>
      </c>
      <c r="J11" s="19"/>
      <c r="K11" s="37">
        <f t="shared" ref="K11:K15" si="4">IF(B11="有",IF(I11&gt;=100000,100000,I11),0)</f>
        <v>100000</v>
      </c>
      <c r="L11" s="36"/>
      <c r="M11" s="36"/>
      <c r="N11" s="36"/>
      <c r="O11" s="36"/>
      <c r="P11" s="36"/>
      <c r="Q11" s="36"/>
      <c r="R11" s="36"/>
      <c r="S11" s="39">
        <f>K11+SUMPRODUCT($L$9:$R$9,L11:R11)</f>
        <v>100000</v>
      </c>
      <c r="T11" s="39">
        <f t="shared" si="3"/>
        <v>100000</v>
      </c>
    </row>
    <row r="12" spans="1:20" x14ac:dyDescent="0.2">
      <c r="A12" s="60" t="s">
        <v>4</v>
      </c>
      <c r="B12" s="64" t="s">
        <v>123</v>
      </c>
      <c r="C12" s="61"/>
      <c r="D12" s="34"/>
      <c r="E12" s="34"/>
      <c r="F12" s="56"/>
      <c r="G12" s="55">
        <f t="shared" si="0"/>
        <v>0</v>
      </c>
      <c r="H12" s="30">
        <f t="shared" si="1"/>
        <v>0</v>
      </c>
      <c r="I12" s="21">
        <f t="shared" si="2"/>
        <v>0</v>
      </c>
      <c r="J12" s="19"/>
      <c r="K12" s="37">
        <f t="shared" si="4"/>
        <v>0</v>
      </c>
      <c r="L12" s="36"/>
      <c r="M12" s="36"/>
      <c r="N12" s="36"/>
      <c r="O12" s="36"/>
      <c r="P12" s="36"/>
      <c r="Q12" s="36"/>
      <c r="R12" s="36"/>
      <c r="S12" s="39">
        <f t="shared" ref="S12:S15" si="5">K12+SUMPRODUCT($L$9:$R$9,L12:R12)</f>
        <v>0</v>
      </c>
      <c r="T12" s="39">
        <f t="shared" si="3"/>
        <v>0</v>
      </c>
    </row>
    <row r="13" spans="1:20" x14ac:dyDescent="0.2">
      <c r="A13" s="60" t="s">
        <v>6</v>
      </c>
      <c r="B13" s="64" t="s">
        <v>123</v>
      </c>
      <c r="C13" s="61"/>
      <c r="D13" s="34"/>
      <c r="E13" s="34"/>
      <c r="F13" s="56"/>
      <c r="G13" s="55">
        <f t="shared" si="0"/>
        <v>0</v>
      </c>
      <c r="H13" s="30">
        <f t="shared" si="1"/>
        <v>0</v>
      </c>
      <c r="I13" s="21">
        <f t="shared" si="2"/>
        <v>0</v>
      </c>
      <c r="J13" s="19"/>
      <c r="K13" s="37">
        <f t="shared" si="4"/>
        <v>0</v>
      </c>
      <c r="L13" s="36"/>
      <c r="M13" s="36"/>
      <c r="N13" s="36"/>
      <c r="O13" s="36"/>
      <c r="P13" s="36"/>
      <c r="Q13" s="36"/>
      <c r="R13" s="36"/>
      <c r="S13" s="39">
        <f t="shared" si="5"/>
        <v>0</v>
      </c>
      <c r="T13" s="39">
        <f t="shared" si="3"/>
        <v>0</v>
      </c>
    </row>
    <row r="14" spans="1:20" x14ac:dyDescent="0.2">
      <c r="A14" s="60" t="s">
        <v>7</v>
      </c>
      <c r="B14" s="64"/>
      <c r="C14" s="61"/>
      <c r="D14" s="34"/>
      <c r="E14" s="34"/>
      <c r="F14" s="56"/>
      <c r="G14" s="55">
        <f t="shared" si="0"/>
        <v>0</v>
      </c>
      <c r="H14" s="30">
        <f t="shared" si="1"/>
        <v>0</v>
      </c>
      <c r="I14" s="21">
        <f t="shared" si="2"/>
        <v>0</v>
      </c>
      <c r="J14" s="19"/>
      <c r="K14" s="37">
        <f t="shared" si="4"/>
        <v>0</v>
      </c>
      <c r="L14" s="36"/>
      <c r="M14" s="36"/>
      <c r="N14" s="36"/>
      <c r="O14" s="36"/>
      <c r="P14" s="36"/>
      <c r="Q14" s="36"/>
      <c r="R14" s="36"/>
      <c r="S14" s="39">
        <f t="shared" si="5"/>
        <v>0</v>
      </c>
      <c r="T14" s="39">
        <f t="shared" si="3"/>
        <v>0</v>
      </c>
    </row>
    <row r="15" spans="1:20" ht="14.5" thickBot="1" x14ac:dyDescent="0.25">
      <c r="A15" s="60" t="s">
        <v>8</v>
      </c>
      <c r="B15" s="65"/>
      <c r="C15" s="61"/>
      <c r="D15" s="34"/>
      <c r="E15" s="34"/>
      <c r="F15" s="56"/>
      <c r="G15" s="55">
        <f t="shared" si="0"/>
        <v>0</v>
      </c>
      <c r="H15" s="30">
        <f t="shared" si="1"/>
        <v>0</v>
      </c>
      <c r="I15" s="21">
        <f t="shared" si="2"/>
        <v>0</v>
      </c>
      <c r="J15" s="19"/>
      <c r="K15" s="37">
        <f t="shared" si="4"/>
        <v>0</v>
      </c>
      <c r="L15" s="36"/>
      <c r="M15" s="36"/>
      <c r="N15" s="36"/>
      <c r="O15" s="36"/>
      <c r="P15" s="36"/>
      <c r="Q15" s="36"/>
      <c r="R15" s="36"/>
      <c r="S15" s="39">
        <f t="shared" si="5"/>
        <v>0</v>
      </c>
      <c r="T15" s="39">
        <f t="shared" si="3"/>
        <v>0</v>
      </c>
    </row>
    <row r="16" spans="1:20" ht="14.5" thickBot="1" x14ac:dyDescent="0.25">
      <c r="A16" s="29" t="s">
        <v>50</v>
      </c>
      <c r="B16" s="63"/>
      <c r="C16" s="57">
        <f>SUM(C10:C15)</f>
        <v>0</v>
      </c>
      <c r="D16" s="58">
        <f t="shared" ref="D16:H16" si="6">SUM(D10:D15)</f>
        <v>3000000</v>
      </c>
      <c r="E16" s="58">
        <f t="shared" si="6"/>
        <v>0</v>
      </c>
      <c r="F16" s="59">
        <f t="shared" si="6"/>
        <v>0</v>
      </c>
      <c r="G16" s="51">
        <f t="shared" si="6"/>
        <v>200000</v>
      </c>
      <c r="H16" s="48">
        <f t="shared" si="6"/>
        <v>0</v>
      </c>
      <c r="I16" s="21">
        <f>SUM(I10:I15)</f>
        <v>3200000</v>
      </c>
      <c r="J16" s="37">
        <f>SUM(J10:J15)</f>
        <v>3</v>
      </c>
      <c r="K16" s="37">
        <f>SUM(K10:K15)</f>
        <v>100000</v>
      </c>
      <c r="L16" s="37">
        <f>SUM(L10:L15)*L9</f>
        <v>0</v>
      </c>
      <c r="M16" s="37">
        <f t="shared" ref="M16:R16" si="7">SUM(M10:M15)*M9</f>
        <v>0</v>
      </c>
      <c r="N16" s="37">
        <f t="shared" si="7"/>
        <v>0</v>
      </c>
      <c r="O16" s="37">
        <f t="shared" si="7"/>
        <v>270000</v>
      </c>
      <c r="P16" s="37">
        <f t="shared" si="7"/>
        <v>0</v>
      </c>
      <c r="Q16" s="37">
        <f t="shared" si="7"/>
        <v>0</v>
      </c>
      <c r="R16" s="37">
        <f t="shared" si="7"/>
        <v>0</v>
      </c>
      <c r="S16" s="39">
        <f>SUM(S10:S15)</f>
        <v>1510000</v>
      </c>
      <c r="T16" s="39">
        <f>SUM(T10:T15)</f>
        <v>1690000</v>
      </c>
    </row>
    <row r="22" spans="1:26" ht="19.5" thickBot="1" x14ac:dyDescent="0.25">
      <c r="A22" s="33" t="s">
        <v>126</v>
      </c>
      <c r="I22" s="33" t="s">
        <v>127</v>
      </c>
    </row>
    <row r="23" spans="1:26" ht="14.5" thickBot="1" x14ac:dyDescent="0.25">
      <c r="A23" s="49" t="s">
        <v>62</v>
      </c>
      <c r="B23" s="67" t="s">
        <v>58</v>
      </c>
      <c r="C23" s="68" t="s">
        <v>59</v>
      </c>
      <c r="D23" s="69" t="s">
        <v>60</v>
      </c>
      <c r="E23" s="50" t="s">
        <v>61</v>
      </c>
      <c r="F23" s="29" t="s">
        <v>63</v>
      </c>
      <c r="G23" s="29" t="s">
        <v>64</v>
      </c>
      <c r="I23" s="97" t="s">
        <v>67</v>
      </c>
      <c r="J23" s="121"/>
      <c r="K23" s="122"/>
      <c r="L23" s="97" t="s">
        <v>68</v>
      </c>
      <c r="M23" s="121"/>
      <c r="N23" s="122"/>
    </row>
    <row r="24" spans="1:26" x14ac:dyDescent="0.2">
      <c r="A24" s="25" t="str">
        <f t="shared" ref="A24:A29" si="8">A10</f>
        <v>本人</v>
      </c>
      <c r="B24" s="70"/>
      <c r="C24" s="31"/>
      <c r="D24" s="71"/>
      <c r="E24" s="66" t="str">
        <f>IF(C24=0,"",(B24-D24)/C24*12+D24)</f>
        <v/>
      </c>
      <c r="F24" s="30">
        <f>_xlfn.IFS(E24="",0,E24&gt;6600000,E24,E24&gt;=1624000,ROUNDDOWN(E24/4000,0)*4000,E24&gt;=1622000,1622000,E24&gt;1620000,1620000,E24&gt;1619000,1619000,E24&lt;=1618999,E24)</f>
        <v>0</v>
      </c>
      <c r="G24" s="30">
        <f>_xlfn.IFS(AND(F24&lt;=9999999,F24&gt;=6600000),F24*0.9-1200000,F24&gt;=3600000,F24*0.8-540000,F24&gt;=1800000,F24*0.7-180000,F24&gt;=1628000,F24*0.6,F24&gt;=651000,F24-650000,F24&lt;=650999,0)</f>
        <v>0</v>
      </c>
      <c r="I24" s="75" t="s">
        <v>62</v>
      </c>
      <c r="J24" s="77" t="s">
        <v>65</v>
      </c>
      <c r="K24" s="76" t="s">
        <v>66</v>
      </c>
      <c r="L24" s="75" t="s">
        <v>62</v>
      </c>
      <c r="M24" s="77" t="s">
        <v>65</v>
      </c>
      <c r="N24" s="76" t="s">
        <v>66</v>
      </c>
      <c r="P24" s="1" t="s">
        <v>73</v>
      </c>
    </row>
    <row r="25" spans="1:26" ht="14.5" thickBot="1" x14ac:dyDescent="0.25">
      <c r="A25" s="25" t="str">
        <f t="shared" si="8"/>
        <v>同居1</v>
      </c>
      <c r="B25" s="70">
        <v>250000</v>
      </c>
      <c r="C25" s="31">
        <v>3</v>
      </c>
      <c r="D25" s="71">
        <v>50000</v>
      </c>
      <c r="E25" s="66">
        <f>IF(C25=0,"",(B25-D25)/C25*12+D25)</f>
        <v>850000</v>
      </c>
      <c r="F25" s="30">
        <f t="shared" ref="F25:F29" si="9">_xlfn.IFS(E25="",0,E25&gt;6600000,E25,E25&gt;=1624000,ROUNDDOWN(E25/4000,0)*4000,E25&gt;=1622000,1622000,E25&gt;1620000,1620000,E25&gt;1619000,1619000,E25&lt;=1618999,E25)</f>
        <v>850000</v>
      </c>
      <c r="G25" s="30">
        <f t="shared" ref="G25:G29" si="10">_xlfn.IFS(AND(F25&lt;=9999999,F25&gt;=6600000),F25*0.9-1200000,F25&gt;=3600000,F25*0.8-540000,F25&gt;=1800000,F25*0.7-180000,F25&gt;=1628000,F25*0.6,F25&gt;=651000,F25-650000,F25&lt;=650999,0)</f>
        <v>200000</v>
      </c>
      <c r="I25" s="25" t="str">
        <f t="shared" ref="I25:I30" si="11">A10</f>
        <v>本人</v>
      </c>
      <c r="J25" s="78"/>
      <c r="K25" s="66">
        <f>_xlfn.IFS(AND(J25&lt;=7699999,J25&gt;=4100000),J25*0.85-785000,J25&gt;=3300000,J25*0.75-375000,J25&gt;=1200000,J25-1200000,J25&lt;1200000,0)</f>
        <v>0</v>
      </c>
      <c r="L25" s="25" t="str">
        <f t="shared" ref="L25:L30" si="12">A10</f>
        <v>本人</v>
      </c>
      <c r="M25" s="78"/>
      <c r="N25" s="66">
        <f>_xlfn.IFS(AND(M25&lt;=7699999,M25&gt;=4100000),M25*0.85-785000,M25&gt;=1300000,M25*0.75-375000,M25&gt;=700000,M25-700000,M25&lt;700000,0)</f>
        <v>0</v>
      </c>
      <c r="P25" s="52" t="s">
        <v>19</v>
      </c>
      <c r="Q25" s="52" t="s">
        <v>75</v>
      </c>
      <c r="R25" s="111" t="s">
        <v>76</v>
      </c>
      <c r="S25" s="111"/>
      <c r="T25" s="111"/>
      <c r="U25" s="111"/>
      <c r="V25" s="111"/>
      <c r="W25" s="111"/>
      <c r="X25" s="111"/>
      <c r="Y25" s="111"/>
      <c r="Z25" s="111"/>
    </row>
    <row r="26" spans="1:26" ht="14.5" thickTop="1" x14ac:dyDescent="0.2">
      <c r="A26" s="25" t="str">
        <f t="shared" si="8"/>
        <v>同居2</v>
      </c>
      <c r="B26" s="70"/>
      <c r="C26" s="31"/>
      <c r="D26" s="71"/>
      <c r="E26" s="66" t="str">
        <f t="shared" ref="E26:E29" si="13">IF(C26=0,"",(B26-D26)/C26*12+D26)</f>
        <v/>
      </c>
      <c r="F26" s="30">
        <f t="shared" si="9"/>
        <v>0</v>
      </c>
      <c r="G26" s="30">
        <f t="shared" si="10"/>
        <v>0</v>
      </c>
      <c r="I26" s="25" t="str">
        <f t="shared" si="11"/>
        <v>同居1</v>
      </c>
      <c r="J26" s="78"/>
      <c r="K26" s="66">
        <f t="shared" ref="K26:K30" si="14">_xlfn.IFS(AND(J26&lt;=7699999,J26&gt;=4100000),J26*0.85-785000,J26&gt;=3300000,J26*0.75-375000,J26&gt;=1200000,J26-1200000,J26&lt;1200000,0)</f>
        <v>0</v>
      </c>
      <c r="L26" s="25" t="str">
        <f t="shared" si="12"/>
        <v>同居1</v>
      </c>
      <c r="M26" s="78"/>
      <c r="N26" s="66">
        <f t="shared" ref="N26:N30" si="15">_xlfn.IFS(AND(M26&lt;=7699999,M26&gt;=4100000),M26*0.85-785000,M26&gt;=1300000,M26*0.75-375000,M26&gt;=700000,M26-700000,M26&lt;700000,0)</f>
        <v>0</v>
      </c>
      <c r="P26" s="53" t="s">
        <v>72</v>
      </c>
      <c r="Q26" s="53" t="s">
        <v>77</v>
      </c>
      <c r="R26" s="112" t="s">
        <v>78</v>
      </c>
      <c r="S26" s="112"/>
      <c r="T26" s="112"/>
      <c r="U26" s="112"/>
      <c r="V26" s="112"/>
      <c r="W26" s="112"/>
      <c r="X26" s="112"/>
      <c r="Y26" s="112"/>
      <c r="Z26" s="112"/>
    </row>
    <row r="27" spans="1:26" x14ac:dyDescent="0.2">
      <c r="A27" s="25" t="str">
        <f t="shared" si="8"/>
        <v>同居3</v>
      </c>
      <c r="B27" s="70"/>
      <c r="C27" s="31"/>
      <c r="D27" s="71"/>
      <c r="E27" s="66" t="str">
        <f t="shared" si="13"/>
        <v/>
      </c>
      <c r="F27" s="30">
        <f t="shared" si="9"/>
        <v>0</v>
      </c>
      <c r="G27" s="30">
        <f t="shared" si="10"/>
        <v>0</v>
      </c>
      <c r="I27" s="25" t="str">
        <f t="shared" si="11"/>
        <v>同居2</v>
      </c>
      <c r="J27" s="78"/>
      <c r="K27" s="66">
        <f t="shared" si="14"/>
        <v>0</v>
      </c>
      <c r="L27" s="25" t="str">
        <f t="shared" si="12"/>
        <v>同居2</v>
      </c>
      <c r="M27" s="78"/>
      <c r="N27" s="66">
        <f t="shared" si="15"/>
        <v>0</v>
      </c>
      <c r="P27" s="123" t="s">
        <v>81</v>
      </c>
      <c r="Q27" s="48" t="s">
        <v>82</v>
      </c>
      <c r="R27" s="107" t="s">
        <v>83</v>
      </c>
      <c r="S27" s="107"/>
      <c r="T27" s="107"/>
      <c r="U27" s="107"/>
      <c r="V27" s="107"/>
      <c r="W27" s="107"/>
      <c r="X27" s="107"/>
      <c r="Y27" s="107"/>
      <c r="Z27" s="107"/>
    </row>
    <row r="28" spans="1:26" x14ac:dyDescent="0.2">
      <c r="A28" s="25" t="str">
        <f t="shared" si="8"/>
        <v>同居4</v>
      </c>
      <c r="B28" s="70"/>
      <c r="C28" s="31"/>
      <c r="D28" s="71"/>
      <c r="E28" s="66" t="str">
        <f t="shared" si="13"/>
        <v/>
      </c>
      <c r="F28" s="30">
        <f t="shared" si="9"/>
        <v>0</v>
      </c>
      <c r="G28" s="30">
        <f t="shared" si="10"/>
        <v>0</v>
      </c>
      <c r="I28" s="25" t="str">
        <f t="shared" si="11"/>
        <v>同居3</v>
      </c>
      <c r="J28" s="78"/>
      <c r="K28" s="66">
        <f t="shared" si="14"/>
        <v>0</v>
      </c>
      <c r="L28" s="25" t="str">
        <f t="shared" si="12"/>
        <v>同居3</v>
      </c>
      <c r="M28" s="78"/>
      <c r="N28" s="66">
        <f t="shared" si="15"/>
        <v>0</v>
      </c>
      <c r="P28" s="112"/>
      <c r="Q28" s="48" t="s">
        <v>84</v>
      </c>
      <c r="R28" s="107" t="s">
        <v>85</v>
      </c>
      <c r="S28" s="107"/>
      <c r="T28" s="107"/>
      <c r="U28" s="107"/>
      <c r="V28" s="107"/>
      <c r="W28" s="107"/>
      <c r="X28" s="107"/>
      <c r="Y28" s="107"/>
      <c r="Z28" s="107"/>
    </row>
    <row r="29" spans="1:26" ht="14.5" thickBot="1" x14ac:dyDescent="0.25">
      <c r="A29" s="25" t="str">
        <f t="shared" si="8"/>
        <v>同居5</v>
      </c>
      <c r="B29" s="72"/>
      <c r="C29" s="73"/>
      <c r="D29" s="74"/>
      <c r="E29" s="66" t="str">
        <f t="shared" si="13"/>
        <v/>
      </c>
      <c r="F29" s="30">
        <f t="shared" si="9"/>
        <v>0</v>
      </c>
      <c r="G29" s="30">
        <f t="shared" si="10"/>
        <v>0</v>
      </c>
      <c r="I29" s="25" t="str">
        <f t="shared" si="11"/>
        <v>同居4</v>
      </c>
      <c r="J29" s="78"/>
      <c r="K29" s="66">
        <f t="shared" si="14"/>
        <v>0</v>
      </c>
      <c r="L29" s="25" t="str">
        <f t="shared" si="12"/>
        <v>同居4</v>
      </c>
      <c r="M29" s="78"/>
      <c r="N29" s="66">
        <f t="shared" si="15"/>
        <v>0</v>
      </c>
      <c r="P29" s="123" t="s">
        <v>86</v>
      </c>
      <c r="Q29" s="48" t="s">
        <v>87</v>
      </c>
      <c r="R29" s="107" t="s">
        <v>88</v>
      </c>
      <c r="S29" s="107"/>
      <c r="T29" s="107"/>
      <c r="U29" s="107"/>
      <c r="V29" s="107"/>
      <c r="W29" s="107"/>
      <c r="X29" s="107"/>
      <c r="Y29" s="107"/>
      <c r="Z29" s="107"/>
    </row>
    <row r="30" spans="1:26" ht="14.5" thickBot="1" x14ac:dyDescent="0.25">
      <c r="I30" s="25" t="str">
        <f t="shared" si="11"/>
        <v>同居5</v>
      </c>
      <c r="J30" s="79"/>
      <c r="K30" s="66">
        <f t="shared" si="14"/>
        <v>0</v>
      </c>
      <c r="L30" s="25" t="str">
        <f t="shared" si="12"/>
        <v>同居5</v>
      </c>
      <c r="M30" s="79"/>
      <c r="N30" s="66">
        <f t="shared" si="15"/>
        <v>0</v>
      </c>
      <c r="P30" s="124"/>
      <c r="Q30" s="48" t="s">
        <v>89</v>
      </c>
      <c r="R30" s="107" t="s">
        <v>90</v>
      </c>
      <c r="S30" s="107"/>
      <c r="T30" s="107"/>
      <c r="U30" s="107"/>
      <c r="V30" s="107"/>
      <c r="W30" s="107"/>
      <c r="X30" s="107"/>
      <c r="Y30" s="107"/>
      <c r="Z30" s="107"/>
    </row>
    <row r="31" spans="1:26" x14ac:dyDescent="0.2">
      <c r="I31" s="54"/>
      <c r="N31" s="54"/>
      <c r="P31" s="124"/>
      <c r="Q31" s="107" t="s">
        <v>91</v>
      </c>
      <c r="R31" s="107" t="s">
        <v>92</v>
      </c>
      <c r="S31" s="107"/>
      <c r="T31" s="107"/>
      <c r="U31" s="107"/>
      <c r="V31" s="107"/>
      <c r="W31" s="107"/>
      <c r="X31" s="107"/>
      <c r="Y31" s="107"/>
      <c r="Z31" s="107"/>
    </row>
    <row r="32" spans="1:26" x14ac:dyDescent="0.2">
      <c r="I32" s="54"/>
      <c r="N32" s="54"/>
      <c r="P32" s="124"/>
      <c r="Q32" s="107"/>
      <c r="R32" s="107" t="s">
        <v>93</v>
      </c>
      <c r="S32" s="107"/>
      <c r="T32" s="107"/>
      <c r="U32" s="107"/>
      <c r="V32" s="107"/>
      <c r="W32" s="107"/>
      <c r="X32" s="107"/>
      <c r="Y32" s="107"/>
      <c r="Z32" s="107"/>
    </row>
    <row r="33" spans="1:26" x14ac:dyDescent="0.2">
      <c r="I33" s="54"/>
      <c r="N33" s="54"/>
      <c r="P33" s="124"/>
      <c r="Q33" s="107"/>
      <c r="R33" s="107" t="s">
        <v>94</v>
      </c>
      <c r="S33" s="107"/>
      <c r="T33" s="107"/>
      <c r="U33" s="107"/>
      <c r="V33" s="107"/>
      <c r="W33" s="107"/>
      <c r="X33" s="107"/>
      <c r="Y33" s="107"/>
      <c r="Z33" s="107"/>
    </row>
    <row r="34" spans="1:26" ht="14.5" thickBot="1" x14ac:dyDescent="0.25">
      <c r="P34" s="124"/>
      <c r="Q34" s="107"/>
      <c r="R34" s="107" t="s">
        <v>95</v>
      </c>
      <c r="S34" s="107"/>
      <c r="T34" s="107"/>
      <c r="U34" s="107"/>
      <c r="V34" s="107"/>
      <c r="W34" s="107"/>
      <c r="X34" s="107"/>
      <c r="Y34" s="107"/>
      <c r="Z34" s="107"/>
    </row>
    <row r="35" spans="1:26" x14ac:dyDescent="0.2">
      <c r="A35" s="89" t="s">
        <v>35</v>
      </c>
      <c r="B35" s="92" t="s">
        <v>36</v>
      </c>
      <c r="C35" s="92" t="s">
        <v>37</v>
      </c>
      <c r="D35" s="116" t="s">
        <v>38</v>
      </c>
      <c r="E35" s="116"/>
      <c r="F35" s="116"/>
      <c r="G35" s="116"/>
      <c r="H35" s="116"/>
      <c r="I35" s="116"/>
      <c r="J35" s="116"/>
      <c r="K35" s="116"/>
      <c r="L35" s="102" t="s">
        <v>39</v>
      </c>
      <c r="P35" s="124"/>
      <c r="Q35" s="107"/>
      <c r="R35" s="107" t="s">
        <v>96</v>
      </c>
      <c r="S35" s="107"/>
      <c r="T35" s="107"/>
      <c r="U35" s="107"/>
      <c r="V35" s="107"/>
      <c r="W35" s="107"/>
      <c r="X35" s="107"/>
      <c r="Y35" s="107"/>
      <c r="Z35" s="107"/>
    </row>
    <row r="36" spans="1:26" x14ac:dyDescent="0.2">
      <c r="A36" s="90"/>
      <c r="B36" s="93"/>
      <c r="C36" s="93"/>
      <c r="D36" s="105" t="s">
        <v>40</v>
      </c>
      <c r="E36" s="105" t="s">
        <v>41</v>
      </c>
      <c r="F36" s="105" t="s">
        <v>42</v>
      </c>
      <c r="G36" s="105" t="s">
        <v>43</v>
      </c>
      <c r="H36" s="105" t="s">
        <v>44</v>
      </c>
      <c r="I36" s="105" t="s">
        <v>45</v>
      </c>
      <c r="J36" s="105" t="s">
        <v>46</v>
      </c>
      <c r="K36" s="105" t="s">
        <v>47</v>
      </c>
      <c r="L36" s="103"/>
      <c r="P36" s="124"/>
      <c r="Q36" s="107"/>
      <c r="R36" s="107" t="s">
        <v>97</v>
      </c>
      <c r="S36" s="107"/>
      <c r="T36" s="107"/>
      <c r="U36" s="107"/>
      <c r="V36" s="107"/>
      <c r="W36" s="107"/>
      <c r="X36" s="107"/>
      <c r="Y36" s="107"/>
      <c r="Z36" s="107"/>
    </row>
    <row r="37" spans="1:26" ht="14.5" thickBot="1" x14ac:dyDescent="0.25">
      <c r="A37" s="91"/>
      <c r="B37" s="94"/>
      <c r="C37" s="94"/>
      <c r="D37" s="106"/>
      <c r="E37" s="106"/>
      <c r="F37" s="106"/>
      <c r="G37" s="106"/>
      <c r="H37" s="106"/>
      <c r="I37" s="106"/>
      <c r="J37" s="106"/>
      <c r="K37" s="106"/>
      <c r="L37" s="104"/>
      <c r="P37" s="124"/>
      <c r="Q37" s="107" t="s">
        <v>98</v>
      </c>
      <c r="R37" s="113" t="s">
        <v>92</v>
      </c>
      <c r="S37" s="114"/>
      <c r="T37" s="114"/>
      <c r="U37" s="114"/>
      <c r="V37" s="114"/>
      <c r="W37" s="114"/>
      <c r="X37" s="114"/>
      <c r="Y37" s="114"/>
      <c r="Z37" s="115"/>
    </row>
    <row r="38" spans="1:26" x14ac:dyDescent="0.2">
      <c r="A38" s="7">
        <f>I16</f>
        <v>3200000</v>
      </c>
      <c r="B38" s="8">
        <f>S16</f>
        <v>1510000</v>
      </c>
      <c r="C38" s="8">
        <f>IF(A38=0,0,IF(A38-B38&gt;0,ROUNDDOWN((A38-B38)/12,0),0))</f>
        <v>140833</v>
      </c>
      <c r="D38" s="9" t="str">
        <f>IF(E38="",$D$39,"--")</f>
        <v>--</v>
      </c>
      <c r="E38" s="9" t="str">
        <f>IF(F38="",IF(C38&gt;104000,$E$39,""),"--")</f>
        <v>--</v>
      </c>
      <c r="F38" s="9" t="str">
        <f>IF(G38="",IF(C38&gt;123000,$F$39,""),"--")</f>
        <v>--</v>
      </c>
      <c r="G38" s="9">
        <f>IF(H38="",IF(C38&gt;139000,$G$39,""),"--")</f>
        <v>51200</v>
      </c>
      <c r="H38" s="9" t="str">
        <f>IF(I38="",IF(C38&gt;158000,$H$39,""),"--")</f>
        <v/>
      </c>
      <c r="I38" s="9" t="str">
        <f>IF(J38="",IF(C38&gt;186000,$I$39,""),"--")</f>
        <v/>
      </c>
      <c r="J38" s="9" t="str">
        <f>IF(K38="",IF(C38&gt;214000,$J$39,""),"--")</f>
        <v/>
      </c>
      <c r="K38" s="9" t="str">
        <f>IF(C38&gt;259000,$K$39,"")</f>
        <v/>
      </c>
      <c r="L38" s="10">
        <f>SUM(D38:K38)</f>
        <v>51200</v>
      </c>
      <c r="P38" s="124"/>
      <c r="Q38" s="107"/>
      <c r="R38" s="113" t="s">
        <v>99</v>
      </c>
      <c r="S38" s="114"/>
      <c r="T38" s="114"/>
      <c r="U38" s="114"/>
      <c r="V38" s="114"/>
      <c r="W38" s="114"/>
      <c r="X38" s="114"/>
      <c r="Y38" s="114"/>
      <c r="Z38" s="115"/>
    </row>
    <row r="39" spans="1:26" x14ac:dyDescent="0.2">
      <c r="A39" s="12"/>
      <c r="B39" s="12"/>
      <c r="C39" s="12"/>
      <c r="D39" s="11">
        <v>34400</v>
      </c>
      <c r="E39" s="11">
        <v>39700</v>
      </c>
      <c r="F39" s="11">
        <v>45400</v>
      </c>
      <c r="G39" s="11">
        <v>51200</v>
      </c>
      <c r="H39" s="11">
        <v>58500</v>
      </c>
      <c r="I39" s="11">
        <v>67500</v>
      </c>
      <c r="J39" s="11">
        <v>79000</v>
      </c>
      <c r="K39" s="11">
        <v>91100</v>
      </c>
      <c r="L39" s="13"/>
      <c r="P39" s="124"/>
      <c r="Q39" s="107"/>
      <c r="R39" s="113" t="s">
        <v>100</v>
      </c>
      <c r="S39" s="114"/>
      <c r="T39" s="114"/>
      <c r="U39" s="114"/>
      <c r="V39" s="114"/>
      <c r="W39" s="114"/>
      <c r="X39" s="114"/>
      <c r="Y39" s="114"/>
      <c r="Z39" s="115"/>
    </row>
    <row r="40" spans="1:26" x14ac:dyDescent="0.2">
      <c r="A40" s="12"/>
      <c r="B40" s="12"/>
      <c r="C40" s="12"/>
      <c r="D40" s="84" t="s">
        <v>39</v>
      </c>
      <c r="E40" s="84"/>
      <c r="F40" s="84"/>
      <c r="G40" s="84"/>
      <c r="H40" s="84"/>
      <c r="I40" s="84"/>
      <c r="J40" s="84"/>
      <c r="K40" s="84"/>
      <c r="L40" s="13"/>
      <c r="P40" s="124"/>
      <c r="Q40" s="107"/>
      <c r="R40" s="113" t="s">
        <v>101</v>
      </c>
      <c r="S40" s="114"/>
      <c r="T40" s="114"/>
      <c r="U40" s="114"/>
      <c r="V40" s="114"/>
      <c r="W40" s="114"/>
      <c r="X40" s="114"/>
      <c r="Y40" s="114"/>
      <c r="Z40" s="115"/>
    </row>
    <row r="41" spans="1:26" x14ac:dyDescent="0.2">
      <c r="P41" s="124"/>
      <c r="Q41" s="107"/>
      <c r="R41" s="113" t="s">
        <v>103</v>
      </c>
      <c r="S41" s="114"/>
      <c r="T41" s="114"/>
      <c r="U41" s="114"/>
      <c r="V41" s="114"/>
      <c r="W41" s="114"/>
      <c r="X41" s="114"/>
      <c r="Y41" s="114"/>
      <c r="Z41" s="115"/>
    </row>
    <row r="42" spans="1:26" x14ac:dyDescent="0.2">
      <c r="P42" s="124"/>
      <c r="Q42" s="107"/>
      <c r="R42" s="113" t="s">
        <v>102</v>
      </c>
      <c r="S42" s="114"/>
      <c r="T42" s="114"/>
      <c r="U42" s="114"/>
      <c r="V42" s="114"/>
      <c r="W42" s="114"/>
      <c r="X42" s="114"/>
      <c r="Y42" s="114"/>
      <c r="Z42" s="115"/>
    </row>
    <row r="43" spans="1:26" x14ac:dyDescent="0.2">
      <c r="P43" s="124"/>
      <c r="Q43" s="107"/>
      <c r="R43" s="113" t="s">
        <v>104</v>
      </c>
      <c r="S43" s="114"/>
      <c r="T43" s="114"/>
      <c r="U43" s="114"/>
      <c r="V43" s="114"/>
      <c r="W43" s="114"/>
      <c r="X43" s="114"/>
      <c r="Y43" s="114"/>
      <c r="Z43" s="115"/>
    </row>
    <row r="44" spans="1:26" ht="19.5" thickBot="1" x14ac:dyDescent="0.25">
      <c r="A44" s="33" t="s">
        <v>125</v>
      </c>
      <c r="P44" s="124"/>
      <c r="Q44" s="107"/>
      <c r="R44" s="113" t="s">
        <v>105</v>
      </c>
      <c r="S44" s="114"/>
      <c r="T44" s="114"/>
      <c r="U44" s="114"/>
      <c r="V44" s="114"/>
      <c r="W44" s="114"/>
      <c r="X44" s="114"/>
      <c r="Y44" s="114"/>
      <c r="Z44" s="115"/>
    </row>
    <row r="45" spans="1:26" x14ac:dyDescent="0.2">
      <c r="A45" s="88" t="s">
        <v>19</v>
      </c>
      <c r="B45" s="88"/>
      <c r="C45" s="83" t="s">
        <v>20</v>
      </c>
      <c r="D45" s="46" t="s">
        <v>21</v>
      </c>
      <c r="E45" s="46" t="s">
        <v>22</v>
      </c>
      <c r="F45" s="46" t="s">
        <v>23</v>
      </c>
      <c r="G45" s="46" t="s">
        <v>24</v>
      </c>
      <c r="H45" s="14" t="s">
        <v>25</v>
      </c>
      <c r="I45" s="97" t="s">
        <v>48</v>
      </c>
      <c r="J45" s="85" t="s">
        <v>49</v>
      </c>
      <c r="K45" s="119" t="s">
        <v>51</v>
      </c>
      <c r="P45" s="124"/>
      <c r="Q45" s="107"/>
      <c r="R45" s="113" t="s">
        <v>106</v>
      </c>
      <c r="S45" s="114"/>
      <c r="T45" s="114"/>
      <c r="U45" s="114"/>
      <c r="V45" s="114"/>
      <c r="W45" s="114"/>
      <c r="X45" s="114"/>
      <c r="Y45" s="114"/>
      <c r="Z45" s="115"/>
    </row>
    <row r="46" spans="1:26" x14ac:dyDescent="0.2">
      <c r="A46" s="88"/>
      <c r="B46" s="88"/>
      <c r="C46" s="83"/>
      <c r="D46" s="46" t="s">
        <v>26</v>
      </c>
      <c r="E46" s="46" t="s">
        <v>27</v>
      </c>
      <c r="F46" s="46" t="s">
        <v>28</v>
      </c>
      <c r="G46" s="46" t="s">
        <v>29</v>
      </c>
      <c r="H46" s="15" t="s">
        <v>30</v>
      </c>
      <c r="I46" s="97"/>
      <c r="J46" s="86"/>
      <c r="K46" s="119"/>
      <c r="P46" s="124"/>
      <c r="Q46" s="107" t="s">
        <v>107</v>
      </c>
      <c r="R46" s="113" t="s">
        <v>108</v>
      </c>
      <c r="S46" s="114"/>
      <c r="T46" s="114"/>
      <c r="U46" s="114"/>
      <c r="V46" s="114"/>
      <c r="W46" s="114"/>
      <c r="X46" s="114"/>
      <c r="Y46" s="114"/>
      <c r="Z46" s="115"/>
    </row>
    <row r="47" spans="1:26" ht="19" x14ac:dyDescent="0.2">
      <c r="A47" s="83" t="s">
        <v>31</v>
      </c>
      <c r="B47" s="83"/>
      <c r="C47" s="16">
        <f>C38</f>
        <v>140833</v>
      </c>
      <c r="D47" s="5">
        <f>L38</f>
        <v>51200</v>
      </c>
      <c r="E47" s="4">
        <v>0.7</v>
      </c>
      <c r="F47" s="24">
        <f>55/65</f>
        <v>0.84615384615384615</v>
      </c>
      <c r="G47" s="4">
        <v>0.879</v>
      </c>
      <c r="H47" s="17">
        <f>D47*E47*F47*G47</f>
        <v>26656.689230769232</v>
      </c>
      <c r="I47" s="25">
        <v>42000</v>
      </c>
      <c r="J47" s="26">
        <f>ROUNDUP(IF(I47-H47&gt;40000,I47-40000,IF(I47&lt;H47,I47,H47)),-2)</f>
        <v>26700</v>
      </c>
      <c r="K47" s="28">
        <f>I47-J47</f>
        <v>15300</v>
      </c>
      <c r="P47" s="124"/>
      <c r="Q47" s="107"/>
      <c r="R47" s="113" t="s">
        <v>109</v>
      </c>
      <c r="S47" s="114"/>
      <c r="T47" s="114"/>
      <c r="U47" s="114"/>
      <c r="V47" s="114"/>
      <c r="W47" s="114"/>
      <c r="X47" s="114"/>
      <c r="Y47" s="114"/>
      <c r="Z47" s="115"/>
    </row>
    <row r="48" spans="1:26" ht="19" x14ac:dyDescent="0.2">
      <c r="A48" s="83" t="s">
        <v>32</v>
      </c>
      <c r="B48" s="83"/>
      <c r="C48" s="16">
        <f>C38</f>
        <v>140833</v>
      </c>
      <c r="D48" s="5">
        <f>L38</f>
        <v>51200</v>
      </c>
      <c r="E48" s="4">
        <v>0.7</v>
      </c>
      <c r="F48" s="24">
        <f>83.28/65</f>
        <v>1.2812307692307692</v>
      </c>
      <c r="G48" s="4">
        <v>0.879</v>
      </c>
      <c r="H48" s="17">
        <f t="shared" ref="H48:H50" si="16">D48*E48*F48*G48</f>
        <v>40363.074166153841</v>
      </c>
      <c r="I48" s="25">
        <v>67000</v>
      </c>
      <c r="J48" s="26">
        <f t="shared" ref="J48:J50" si="17">ROUNDUP(IF(I48-H48&gt;40000,I48-40000,IF(I48&lt;H48,I48,H48)),-2)</f>
        <v>40400</v>
      </c>
      <c r="K48" s="28">
        <f>I48-J48</f>
        <v>26600</v>
      </c>
      <c r="P48" s="124"/>
      <c r="Q48" s="107"/>
      <c r="R48" s="113" t="s">
        <v>110</v>
      </c>
      <c r="S48" s="114"/>
      <c r="T48" s="114"/>
      <c r="U48" s="114"/>
      <c r="V48" s="114"/>
      <c r="W48" s="114"/>
      <c r="X48" s="114"/>
      <c r="Y48" s="114"/>
      <c r="Z48" s="115"/>
    </row>
    <row r="49" spans="1:26" ht="19" x14ac:dyDescent="0.2">
      <c r="A49" s="83" t="s">
        <v>33</v>
      </c>
      <c r="B49" s="83"/>
      <c r="C49" s="16">
        <f>C38</f>
        <v>140833</v>
      </c>
      <c r="D49" s="5">
        <f>L38</f>
        <v>51200</v>
      </c>
      <c r="E49" s="4">
        <v>0.7</v>
      </c>
      <c r="F49" s="24">
        <f>95.45/65</f>
        <v>1.4684615384615385</v>
      </c>
      <c r="G49" s="4">
        <v>0.879</v>
      </c>
      <c r="H49" s="17">
        <f t="shared" si="16"/>
        <v>46261.472492307694</v>
      </c>
      <c r="I49" s="25">
        <v>74000</v>
      </c>
      <c r="J49" s="26">
        <f t="shared" si="17"/>
        <v>46300</v>
      </c>
      <c r="K49" s="28">
        <f>I49-J49</f>
        <v>27700</v>
      </c>
      <c r="P49" s="124"/>
      <c r="Q49" s="107"/>
      <c r="R49" s="113" t="s">
        <v>111</v>
      </c>
      <c r="S49" s="114"/>
      <c r="T49" s="114"/>
      <c r="U49" s="114"/>
      <c r="V49" s="114"/>
      <c r="W49" s="114"/>
      <c r="X49" s="114"/>
      <c r="Y49" s="114"/>
      <c r="Z49" s="115"/>
    </row>
    <row r="50" spans="1:26" ht="19.5" thickBot="1" x14ac:dyDescent="0.25">
      <c r="A50" s="83" t="s">
        <v>34</v>
      </c>
      <c r="B50" s="83"/>
      <c r="C50" s="16">
        <f>C38</f>
        <v>140833</v>
      </c>
      <c r="D50" s="5">
        <f>L38</f>
        <v>51200</v>
      </c>
      <c r="E50" s="4">
        <v>0.7</v>
      </c>
      <c r="F50" s="24">
        <f>107.88/65</f>
        <v>1.6596923076923076</v>
      </c>
      <c r="G50" s="4">
        <v>0.879</v>
      </c>
      <c r="H50" s="17">
        <f t="shared" si="16"/>
        <v>52285.884258461534</v>
      </c>
      <c r="I50" s="25">
        <v>87000</v>
      </c>
      <c r="J50" s="27">
        <f t="shared" si="17"/>
        <v>52300</v>
      </c>
      <c r="K50" s="28">
        <f>I50-J50</f>
        <v>34700</v>
      </c>
      <c r="P50" s="124"/>
      <c r="Q50" s="107"/>
      <c r="R50" s="113" t="s">
        <v>112</v>
      </c>
      <c r="S50" s="114"/>
      <c r="T50" s="114"/>
      <c r="U50" s="114"/>
      <c r="V50" s="114"/>
      <c r="W50" s="114"/>
      <c r="X50" s="114"/>
      <c r="Y50" s="114"/>
      <c r="Z50" s="115"/>
    </row>
    <row r="51" spans="1:26" x14ac:dyDescent="0.2">
      <c r="P51" s="124"/>
      <c r="Q51" s="107"/>
      <c r="R51" s="113" t="s">
        <v>113</v>
      </c>
      <c r="S51" s="114"/>
      <c r="T51" s="114"/>
      <c r="U51" s="114"/>
      <c r="V51" s="114"/>
      <c r="W51" s="114"/>
      <c r="X51" s="114"/>
      <c r="Y51" s="114"/>
      <c r="Z51" s="115"/>
    </row>
    <row r="52" spans="1:26" x14ac:dyDescent="0.2">
      <c r="P52" s="124"/>
      <c r="Q52" s="107"/>
      <c r="R52" s="113" t="s">
        <v>114</v>
      </c>
      <c r="S52" s="114"/>
      <c r="T52" s="114"/>
      <c r="U52" s="114"/>
      <c r="V52" s="114"/>
      <c r="W52" s="114"/>
      <c r="X52" s="114"/>
      <c r="Y52" s="114"/>
      <c r="Z52" s="115"/>
    </row>
    <row r="53" spans="1:26" x14ac:dyDescent="0.2">
      <c r="P53" s="124"/>
      <c r="Q53" s="107"/>
      <c r="R53" s="113" t="s">
        <v>115</v>
      </c>
      <c r="S53" s="114"/>
      <c r="T53" s="114"/>
      <c r="U53" s="114"/>
      <c r="V53" s="114"/>
      <c r="W53" s="114"/>
      <c r="X53" s="114"/>
      <c r="Y53" s="114"/>
      <c r="Z53" s="115"/>
    </row>
    <row r="54" spans="1:26" x14ac:dyDescent="0.2">
      <c r="P54" s="124"/>
      <c r="Q54" s="107" t="s">
        <v>116</v>
      </c>
      <c r="R54" s="113" t="s">
        <v>117</v>
      </c>
      <c r="S54" s="114"/>
      <c r="T54" s="114"/>
      <c r="U54" s="114"/>
      <c r="V54" s="114"/>
      <c r="W54" s="114"/>
      <c r="X54" s="114"/>
      <c r="Y54" s="114"/>
      <c r="Z54" s="115"/>
    </row>
    <row r="55" spans="1:26" x14ac:dyDescent="0.2">
      <c r="P55" s="124"/>
      <c r="Q55" s="107"/>
      <c r="R55" s="113" t="s">
        <v>118</v>
      </c>
      <c r="S55" s="114"/>
      <c r="T55" s="114"/>
      <c r="U55" s="114"/>
      <c r="V55" s="114"/>
      <c r="W55" s="114"/>
      <c r="X55" s="114"/>
      <c r="Y55" s="114"/>
      <c r="Z55" s="115"/>
    </row>
    <row r="56" spans="1:26" x14ac:dyDescent="0.2">
      <c r="P56" s="124"/>
      <c r="Q56" s="107"/>
      <c r="R56" s="113" t="s">
        <v>119</v>
      </c>
      <c r="S56" s="114"/>
      <c r="T56" s="114"/>
      <c r="U56" s="114"/>
      <c r="V56" s="114"/>
      <c r="W56" s="114"/>
      <c r="X56" s="114"/>
      <c r="Y56" s="114"/>
      <c r="Z56" s="115"/>
    </row>
    <row r="57" spans="1:26" x14ac:dyDescent="0.2">
      <c r="P57" s="124"/>
      <c r="Q57" s="107"/>
      <c r="R57" s="113" t="s">
        <v>120</v>
      </c>
      <c r="S57" s="114"/>
      <c r="T57" s="114"/>
      <c r="U57" s="114"/>
      <c r="V57" s="114"/>
      <c r="W57" s="114"/>
      <c r="X57" s="114"/>
      <c r="Y57" s="114"/>
      <c r="Z57" s="115"/>
    </row>
    <row r="58" spans="1:26" x14ac:dyDescent="0.2">
      <c r="P58" s="112"/>
      <c r="Q58" s="107"/>
      <c r="R58" s="113" t="s">
        <v>121</v>
      </c>
      <c r="S58" s="114"/>
      <c r="T58" s="114"/>
      <c r="U58" s="114"/>
      <c r="V58" s="114"/>
      <c r="W58" s="114"/>
      <c r="X58" s="114"/>
      <c r="Y58" s="114"/>
      <c r="Z58" s="115"/>
    </row>
  </sheetData>
  <mergeCells count="78">
    <mergeCell ref="R25:Z25"/>
    <mergeCell ref="A7:A9"/>
    <mergeCell ref="B7:B9"/>
    <mergeCell ref="C7:I7"/>
    <mergeCell ref="J7:S7"/>
    <mergeCell ref="T7:T9"/>
    <mergeCell ref="C8:C9"/>
    <mergeCell ref="D8:D9"/>
    <mergeCell ref="E8:E9"/>
    <mergeCell ref="F8:F9"/>
    <mergeCell ref="G8:G9"/>
    <mergeCell ref="H8:H9"/>
    <mergeCell ref="I8:I9"/>
    <mergeCell ref="S8:S9"/>
    <mergeCell ref="I23:K23"/>
    <mergeCell ref="L23:N23"/>
    <mergeCell ref="R26:Z26"/>
    <mergeCell ref="P27:P28"/>
    <mergeCell ref="R27:Z27"/>
    <mergeCell ref="R28:Z28"/>
    <mergeCell ref="P29:P58"/>
    <mergeCell ref="R29:Z29"/>
    <mergeCell ref="R30:Z30"/>
    <mergeCell ref="Q31:Q36"/>
    <mergeCell ref="R31:Z31"/>
    <mergeCell ref="R32:Z32"/>
    <mergeCell ref="R36:Z36"/>
    <mergeCell ref="R49:Z49"/>
    <mergeCell ref="R51:Z51"/>
    <mergeCell ref="R52:Z52"/>
    <mergeCell ref="R53:Z53"/>
    <mergeCell ref="Q54:Q58"/>
    <mergeCell ref="R33:Z33"/>
    <mergeCell ref="R34:Z34"/>
    <mergeCell ref="A35:A37"/>
    <mergeCell ref="B35:B37"/>
    <mergeCell ref="C35:C37"/>
    <mergeCell ref="D35:K35"/>
    <mergeCell ref="L35:L37"/>
    <mergeCell ref="R35:Z35"/>
    <mergeCell ref="D36:D37"/>
    <mergeCell ref="E36:E37"/>
    <mergeCell ref="F36:F37"/>
    <mergeCell ref="G36:G37"/>
    <mergeCell ref="H36:H37"/>
    <mergeCell ref="I36:I37"/>
    <mergeCell ref="J36:J37"/>
    <mergeCell ref="D40:K40"/>
    <mergeCell ref="R40:Z40"/>
    <mergeCell ref="R41:Z41"/>
    <mergeCell ref="R42:Z42"/>
    <mergeCell ref="R43:Z43"/>
    <mergeCell ref="Q37:Q45"/>
    <mergeCell ref="R37:Z37"/>
    <mergeCell ref="R38:Z38"/>
    <mergeCell ref="R39:Z39"/>
    <mergeCell ref="K36:K37"/>
    <mergeCell ref="A50:B50"/>
    <mergeCell ref="R50:Z50"/>
    <mergeCell ref="R44:Z44"/>
    <mergeCell ref="A45:B46"/>
    <mergeCell ref="C45:C46"/>
    <mergeCell ref="I45:I46"/>
    <mergeCell ref="J45:J46"/>
    <mergeCell ref="K45:K46"/>
    <mergeCell ref="R45:Z45"/>
    <mergeCell ref="Q46:Q53"/>
    <mergeCell ref="R46:Z46"/>
    <mergeCell ref="A47:B47"/>
    <mergeCell ref="R47:Z47"/>
    <mergeCell ref="A48:B48"/>
    <mergeCell ref="R48:Z48"/>
    <mergeCell ref="A49:B49"/>
    <mergeCell ref="R54:Z54"/>
    <mergeCell ref="R55:Z55"/>
    <mergeCell ref="R56:Z56"/>
    <mergeCell ref="R57:Z57"/>
    <mergeCell ref="R58:Z58"/>
  </mergeCells>
  <phoneticPr fontId="3"/>
  <printOptions horizontalCentered="1"/>
  <pageMargins left="0.39370078740157483" right="0.39370078740157483" top="0.39370078740157483"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所課証明</vt:lpstr>
      <vt:lpstr>（入力例）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NakT</dc:creator>
  <cp:lastModifiedBy>Choumin</cp:lastModifiedBy>
  <dcterms:created xsi:type="dcterms:W3CDTF">2023-08-11T22:22:53Z</dcterms:created>
  <dcterms:modified xsi:type="dcterms:W3CDTF">2023-09-05T04:47:42Z</dcterms:modified>
</cp:coreProperties>
</file>